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ja.volaric\Desktop\IPARD_SAPARD ARHIVA\"/>
    </mc:Choice>
  </mc:AlternateContent>
  <bookViews>
    <workbookView xWindow="0" yWindow="0" windowWidth="19440" windowHeight="9735"/>
  </bookViews>
  <sheets>
    <sheet name="korisnici po županijama - HRK" sheetId="5" r:id="rId1"/>
  </sheets>
  <externalReferences>
    <externalReference r:id="rId2"/>
  </externalReferences>
  <definedNames>
    <definedName name="_xlnm._FilterDatabase" localSheetId="0" hidden="1">'korisnici po županijama - HRK'!$A$5:$O$44</definedName>
    <definedName name="_xlnm.Print_Area" localSheetId="0">'korisnici po županijama - HRK'!$A$1:$O$793</definedName>
    <definedName name="_xlnm.Print_Titles" localSheetId="0">'korisnici po županijama - HRK'!$1:$5</definedName>
  </definedNames>
  <calcPr calcId="152511"/>
</workbook>
</file>

<file path=xl/calcChain.xml><?xml version="1.0" encoding="utf-8"?>
<calcChain xmlns="http://schemas.openxmlformats.org/spreadsheetml/2006/main">
  <c r="O345" i="5" l="1"/>
  <c r="O62" i="5"/>
  <c r="O46" i="5"/>
  <c r="L299" i="5"/>
  <c r="L266" i="5"/>
  <c r="I170" i="5" l="1"/>
  <c r="N639" i="5" l="1"/>
  <c r="M639" i="5"/>
  <c r="N334" i="5"/>
  <c r="M334" i="5"/>
  <c r="N770" i="5"/>
  <c r="M770" i="5"/>
  <c r="N554" i="5" l="1"/>
  <c r="N521" i="5" l="1"/>
  <c r="M521" i="5"/>
  <c r="N461" i="5"/>
  <c r="M461" i="5"/>
  <c r="N83" i="5"/>
  <c r="M83" i="5"/>
  <c r="N688" i="5" l="1"/>
  <c r="M688" i="5"/>
  <c r="N484" i="5"/>
  <c r="M484" i="5"/>
  <c r="N659" i="5"/>
  <c r="M659" i="5"/>
  <c r="N254" i="5" l="1"/>
  <c r="M254" i="5"/>
  <c r="N418" i="5"/>
  <c r="M418" i="5"/>
  <c r="N119" i="5"/>
  <c r="M119" i="5"/>
  <c r="N483" i="5"/>
  <c r="M483" i="5"/>
  <c r="N638" i="5"/>
  <c r="M638" i="5"/>
  <c r="N310" i="5"/>
  <c r="M310" i="5"/>
  <c r="N333" i="5"/>
  <c r="M333" i="5"/>
  <c r="N82" i="5" l="1"/>
  <c r="M82" i="5"/>
  <c r="N81" i="5" l="1"/>
  <c r="M81" i="5"/>
  <c r="N485" i="5" l="1"/>
  <c r="M485" i="5"/>
  <c r="N363" i="5"/>
  <c r="M363" i="5"/>
  <c r="N187" i="5" l="1"/>
  <c r="M187" i="5"/>
  <c r="N220" i="5" l="1"/>
  <c r="M220" i="5"/>
  <c r="N335" i="5" l="1"/>
  <c r="N454" i="5"/>
  <c r="N222" i="5"/>
  <c r="N445" i="5" l="1"/>
  <c r="N408" i="5"/>
  <c r="M273" i="5" l="1"/>
  <c r="N273" i="5" l="1"/>
  <c r="N51" i="5"/>
  <c r="M51" i="5"/>
  <c r="N203" i="5" l="1"/>
  <c r="M203" i="5"/>
  <c r="L203" i="5" l="1"/>
  <c r="J111" i="5" l="1"/>
  <c r="I111" i="5"/>
  <c r="K456" i="5" l="1"/>
  <c r="H456" i="5"/>
  <c r="O464" i="5" l="1"/>
  <c r="K464" i="5"/>
  <c r="O456" i="5"/>
  <c r="K371" i="5"/>
  <c r="K345" i="5"/>
  <c r="O318" i="5"/>
  <c r="O299" i="5"/>
  <c r="O266" i="5"/>
  <c r="O257" i="5"/>
  <c r="K257" i="5"/>
  <c r="O229" i="5"/>
  <c r="K229" i="5"/>
  <c r="K203" i="5"/>
  <c r="O203" i="5"/>
  <c r="O170" i="5"/>
  <c r="K125" i="5"/>
  <c r="O125" i="5"/>
  <c r="K46" i="5"/>
  <c r="O647" i="5"/>
  <c r="O503" i="5"/>
  <c r="K503" i="5"/>
  <c r="O664" i="5" l="1"/>
  <c r="K664" i="5"/>
  <c r="I203" i="5" l="1"/>
  <c r="K318" i="5" l="1"/>
  <c r="K170" i="5" l="1"/>
  <c r="K647" i="5" l="1"/>
  <c r="J248" i="5" l="1"/>
  <c r="J163" i="5"/>
  <c r="J640" i="5"/>
  <c r="J523" i="5"/>
  <c r="J191" i="5"/>
  <c r="J190" i="5"/>
  <c r="J153" i="5"/>
  <c r="J187" i="5" l="1"/>
  <c r="J203" i="5" s="1"/>
  <c r="K93" i="5" l="1"/>
  <c r="O93" i="5" l="1"/>
  <c r="K62" i="5" l="1"/>
  <c r="K713" i="5" l="1"/>
  <c r="K529" i="5" l="1"/>
  <c r="J255" i="5" l="1"/>
  <c r="J518" i="5" l="1"/>
  <c r="O780" i="5" l="1"/>
  <c r="J659" i="5" l="1"/>
  <c r="I659" i="5"/>
  <c r="J688" i="5"/>
  <c r="I521" i="5" l="1"/>
  <c r="J521" i="5"/>
  <c r="I333" i="5" l="1"/>
  <c r="J333" i="5"/>
  <c r="J311" i="5"/>
  <c r="I363" i="5"/>
  <c r="J363" i="5"/>
  <c r="I119" i="5"/>
  <c r="J119" i="5"/>
  <c r="I461" i="5"/>
  <c r="J461" i="5"/>
  <c r="J83" i="5"/>
  <c r="I417" i="5" l="1"/>
  <c r="I456" i="5" s="1"/>
  <c r="K299" i="5"/>
  <c r="J82" i="5"/>
  <c r="J310" i="5"/>
  <c r="J220" i="5"/>
  <c r="J81" i="5" l="1"/>
  <c r="J485" i="5"/>
  <c r="J418" i="5"/>
  <c r="J157" i="5"/>
  <c r="J639" i="5"/>
  <c r="J417" i="5"/>
  <c r="J254" i="5"/>
  <c r="J638" i="5"/>
  <c r="J456" i="5" l="1"/>
  <c r="J278" i="5"/>
  <c r="J564" i="5" l="1"/>
  <c r="J107" i="5" l="1"/>
  <c r="J655" i="5"/>
  <c r="N46" i="5" l="1"/>
  <c r="M46" i="5"/>
  <c r="L46" i="5"/>
  <c r="I46" i="5"/>
  <c r="H46" i="5"/>
  <c r="N62" i="5"/>
  <c r="M62" i="5"/>
  <c r="L62" i="5"/>
  <c r="J62" i="5"/>
  <c r="I62" i="5"/>
  <c r="H62" i="5"/>
  <c r="N93" i="5"/>
  <c r="M93" i="5"/>
  <c r="L93" i="5"/>
  <c r="I93" i="5"/>
  <c r="H93" i="5"/>
  <c r="N125" i="5"/>
  <c r="M125" i="5"/>
  <c r="L125" i="5"/>
  <c r="I125" i="5"/>
  <c r="H125" i="5"/>
  <c r="N170" i="5"/>
  <c r="M170" i="5"/>
  <c r="L170" i="5"/>
  <c r="J170" i="5"/>
  <c r="H170" i="5"/>
  <c r="N229" i="5"/>
  <c r="M229" i="5"/>
  <c r="L229" i="5"/>
  <c r="I229" i="5"/>
  <c r="H229" i="5"/>
  <c r="N257" i="5"/>
  <c r="M257" i="5"/>
  <c r="L257" i="5"/>
  <c r="J257" i="5"/>
  <c r="I257" i="5"/>
  <c r="H257" i="5"/>
  <c r="N266" i="5"/>
  <c r="J266" i="5"/>
  <c r="I266" i="5"/>
  <c r="H266" i="5"/>
  <c r="N299" i="5"/>
  <c r="M299" i="5"/>
  <c r="J299" i="5"/>
  <c r="I299" i="5"/>
  <c r="H299" i="5"/>
  <c r="N318" i="5"/>
  <c r="M318" i="5"/>
  <c r="L318" i="5"/>
  <c r="J318" i="5"/>
  <c r="I318" i="5"/>
  <c r="H318" i="5"/>
  <c r="N345" i="5"/>
  <c r="M345" i="5"/>
  <c r="L345" i="5"/>
  <c r="I345" i="5"/>
  <c r="H345" i="5"/>
  <c r="N371" i="5"/>
  <c r="M371" i="5"/>
  <c r="L371" i="5"/>
  <c r="J371" i="5"/>
  <c r="I371" i="5"/>
  <c r="H371" i="5"/>
  <c r="N456" i="5"/>
  <c r="M456" i="5"/>
  <c r="L456" i="5"/>
  <c r="N464" i="5"/>
  <c r="M464" i="5"/>
  <c r="L464" i="5"/>
  <c r="J464" i="5"/>
  <c r="I464" i="5"/>
  <c r="H464" i="5"/>
  <c r="N503" i="5"/>
  <c r="M503" i="5"/>
  <c r="L503" i="5"/>
  <c r="I503" i="5"/>
  <c r="H503" i="5"/>
  <c r="N529" i="5"/>
  <c r="M529" i="5"/>
  <c r="L529" i="5"/>
  <c r="J529" i="5"/>
  <c r="I529" i="5"/>
  <c r="H529" i="5"/>
  <c r="N647" i="5"/>
  <c r="M647" i="5"/>
  <c r="L647" i="5"/>
  <c r="I647" i="5"/>
  <c r="H647" i="5"/>
  <c r="N664" i="5"/>
  <c r="M664" i="5"/>
  <c r="L664" i="5"/>
  <c r="I664" i="5"/>
  <c r="H664" i="5"/>
  <c r="N713" i="5"/>
  <c r="M713" i="5"/>
  <c r="L713" i="5"/>
  <c r="J713" i="5"/>
  <c r="I713" i="5"/>
  <c r="H713" i="5"/>
  <c r="N780" i="5"/>
  <c r="M780" i="5"/>
  <c r="L780" i="5"/>
  <c r="J780" i="5"/>
  <c r="I780" i="5"/>
  <c r="H780" i="5"/>
  <c r="L784" i="5" l="1"/>
  <c r="L785" i="5" s="1"/>
  <c r="I784" i="5"/>
  <c r="J790" i="5"/>
  <c r="N790" i="5"/>
  <c r="I790" i="5"/>
  <c r="M790" i="5"/>
  <c r="J565" i="5"/>
  <c r="J471" i="5"/>
  <c r="J19" i="5"/>
  <c r="J569" i="5"/>
  <c r="J215" i="5"/>
  <c r="J229" i="5" s="1"/>
  <c r="J656" i="5"/>
  <c r="J664" i="5" s="1"/>
  <c r="J503" i="5" l="1"/>
  <c r="J21" i="5"/>
  <c r="J108" i="5"/>
  <c r="J568" i="5"/>
  <c r="J46" i="5" l="1"/>
  <c r="O371" i="5" l="1"/>
  <c r="O529" i="5"/>
  <c r="J553" i="5" l="1"/>
  <c r="K780" i="5"/>
  <c r="J556" i="5"/>
  <c r="J554" i="5"/>
  <c r="J345" i="5" l="1"/>
  <c r="J93" i="5"/>
  <c r="K266" i="5"/>
  <c r="O713" i="5"/>
  <c r="N788" i="5" l="1"/>
  <c r="I788" i="5"/>
  <c r="N787" i="5"/>
  <c r="M787" i="5"/>
  <c r="J787" i="5"/>
  <c r="I787" i="5"/>
  <c r="N786" i="5"/>
  <c r="M786" i="5"/>
  <c r="I786" i="5"/>
  <c r="L715" i="5" l="1"/>
  <c r="H715" i="5"/>
  <c r="L666" i="5" l="1"/>
  <c r="H666" i="5"/>
  <c r="J540" i="5" l="1"/>
  <c r="J647" i="5" l="1"/>
  <c r="J788" i="5"/>
  <c r="L458" i="5"/>
  <c r="H458" i="5"/>
  <c r="M266" i="5" l="1"/>
  <c r="M788" i="5"/>
  <c r="H175" i="5" l="1"/>
  <c r="L127" i="5"/>
  <c r="H127" i="5"/>
  <c r="H203" i="5" l="1"/>
  <c r="H784" i="5" s="1"/>
  <c r="J125" i="5"/>
  <c r="J784" i="5" s="1"/>
  <c r="J786" i="5" l="1"/>
  <c r="L64" i="5"/>
  <c r="H64" i="5"/>
  <c r="L48" i="5"/>
  <c r="H48" i="5"/>
  <c r="N784" i="5" l="1"/>
  <c r="M784" i="5"/>
  <c r="I791" i="5" l="1"/>
  <c r="N791" i="5"/>
  <c r="M791" i="5"/>
  <c r="J791" i="5"/>
  <c r="N789" i="5"/>
  <c r="M789" i="5"/>
  <c r="I789" i="5"/>
  <c r="J789" i="5"/>
  <c r="H785" i="5" l="1"/>
  <c r="I792" i="5"/>
  <c r="I785" i="5" s="1"/>
  <c r="J792" i="5"/>
  <c r="J785" i="5" s="1"/>
  <c r="N792" i="5"/>
  <c r="N785" i="5" s="1"/>
  <c r="M792" i="5"/>
  <c r="M785" i="5" s="1"/>
</calcChain>
</file>

<file path=xl/sharedStrings.xml><?xml version="1.0" encoding="utf-8"?>
<sst xmlns="http://schemas.openxmlformats.org/spreadsheetml/2006/main" count="3729" uniqueCount="1540">
  <si>
    <t>Br.</t>
  </si>
  <si>
    <t>Naziv</t>
  </si>
  <si>
    <t>UKUPNO</t>
  </si>
  <si>
    <t>Zagrebačka županija (01)</t>
  </si>
  <si>
    <t>Sisačko-moslavačka županija (03)</t>
  </si>
  <si>
    <t>Karlovačka županija (04)</t>
  </si>
  <si>
    <t>Varaždinska županija (05)</t>
  </si>
  <si>
    <t>Koprivničko-križevačka županija (06)</t>
  </si>
  <si>
    <t>Bjelovarsko-bilogorska županija (07)</t>
  </si>
  <si>
    <t>Virovitičko-podravska županija (10)</t>
  </si>
  <si>
    <t>Brodsko-posavska županija (12)</t>
  </si>
  <si>
    <t>Zadarska županija (13)</t>
  </si>
  <si>
    <t>Osječko-baranjska županija (14)</t>
  </si>
  <si>
    <t>Šibensko-kninska županija (15)</t>
  </si>
  <si>
    <t>Vukovarsko-srijemska županija (16)</t>
  </si>
  <si>
    <t>Splitsko-dalmatinska županija (17)</t>
  </si>
  <si>
    <t>Istarska županija (18)</t>
  </si>
  <si>
    <t>Dubrovačko-neretvanska županija (19)</t>
  </si>
  <si>
    <t>Međimurska županija (20)</t>
  </si>
  <si>
    <t>Grad Zagreb (21)</t>
  </si>
  <si>
    <t>Požeško-slavonska županija (11)</t>
  </si>
  <si>
    <t>Krapinsko-zagorska (02)</t>
  </si>
  <si>
    <t>Datum
isplate</t>
  </si>
  <si>
    <t>Ličko-senjska županija (09)</t>
  </si>
  <si>
    <t>Datum
ugovora</t>
  </si>
  <si>
    <t>Primorsko-goranska županija (08)</t>
  </si>
  <si>
    <t>AGENCIJA ZA PLAĆANJA U POLJOPRIVREDI, RIBARSTVU I RURALNOM RAZVOJU</t>
  </si>
  <si>
    <t>Broj ugovorenih</t>
  </si>
  <si>
    <t>Broj plaćenih</t>
  </si>
  <si>
    <t>OPG MARIJAN KADIĆ; Gundinci</t>
  </si>
  <si>
    <t>OPG MLADEN KARAVIDOVIĆ; Gundinci</t>
  </si>
  <si>
    <t>HAMER d.o.o. Čakovec</t>
  </si>
  <si>
    <t>M.I. AGRO d.o.o., Velika Kopanica</t>
  </si>
  <si>
    <t>KOZLOVIĆ OBRT ZA VINOGRADARSTVO, PROIZVODNJU VINA I DESTIL. ALKOHOLNIH PIĆA, Buje</t>
  </si>
  <si>
    <t>ZDENKA-MLIJEČNI PROIZVODI d.o.o., Veliki Zdenci</t>
  </si>
  <si>
    <t>ZAJEDNIČKI UGOSTITELJSKI OBRT I PROIZVODNJA BAKALARA "MILENA";Višnjan</t>
  </si>
  <si>
    <t>OPG MARČETA BRANKO; Špišić Bukovica</t>
  </si>
  <si>
    <t>DESYRE d.o.o. za trgovinu, proizvodnju i usluge u poljoprivredi; Vidovec</t>
  </si>
  <si>
    <t>SAMITA- KOMERC d.o.o. ; Koprivnica</t>
  </si>
  <si>
    <t>FARMA TOMAŠANCI d.o.o. ; Semeljci</t>
  </si>
  <si>
    <t>NOVI AGRAR d.o.o., Osijek</t>
  </si>
  <si>
    <t>MAKLER d.o.o., Darda</t>
  </si>
  <si>
    <t>OPG DODLEK FRANJO, Belica</t>
  </si>
  <si>
    <t>OPG BRAČUN BRANKO, Nova Bukovica</t>
  </si>
  <si>
    <t>20.07.2010.</t>
  </si>
  <si>
    <t>21.07.2010.</t>
  </si>
  <si>
    <t>22.07.2010.</t>
  </si>
  <si>
    <t>23.07.2010.</t>
  </si>
  <si>
    <t>27.07.2010.</t>
  </si>
  <si>
    <t>29.07.2010.</t>
  </si>
  <si>
    <t>02.08.2010.</t>
  </si>
  <si>
    <t>26.10.2010.</t>
  </si>
  <si>
    <t>27.10.2010.</t>
  </si>
  <si>
    <t>02.11.2010.</t>
  </si>
  <si>
    <t>"KRAPINA" Poljoprivredna zadruga Krapina</t>
  </si>
  <si>
    <t xml:space="preserve">Peradarska farma "Derifaj"; Bjelovar </t>
  </si>
  <si>
    <t xml:space="preserve">GARO d.o.o.; Stobreč
</t>
  </si>
  <si>
    <t>OLASAGASTI d.o.o., Komiža</t>
  </si>
  <si>
    <t xml:space="preserve">PTO Đurkić;Slakovci
</t>
  </si>
  <si>
    <t xml:space="preserve">KANAAN d.o.o., Miholjački Poreč
</t>
  </si>
  <si>
    <t xml:space="preserve">MIAGRO d.o.o., Našička Breznica
</t>
  </si>
  <si>
    <t xml:space="preserve">Ribarska zadruga "OMEGA 3"; Kali
</t>
  </si>
  <si>
    <t xml:space="preserve">OPG Šilhan Katica, Garčin
</t>
  </si>
  <si>
    <t xml:space="preserve">Bik d.o.o., Čazma
</t>
  </si>
  <si>
    <t xml:space="preserve">OPG Davor Kraljić; Sveti Đurđ
</t>
  </si>
  <si>
    <t xml:space="preserve">LUNETA d.o.o., Ludbreg
</t>
  </si>
  <si>
    <t>Proizvodnja konzumnih jaja i trgovina"MALTARIĆ", Koprivnica</t>
  </si>
  <si>
    <t>24.11.2010.</t>
  </si>
  <si>
    <t>20.12.2010.</t>
  </si>
  <si>
    <t>03.02.2011.</t>
  </si>
  <si>
    <t>Natječaj</t>
  </si>
  <si>
    <t>Grad Ozalj</t>
  </si>
  <si>
    <t>Općina Veliki Bukovec</t>
  </si>
  <si>
    <t>Općina Mali Bukovec</t>
  </si>
  <si>
    <t>Općina Semeljci</t>
  </si>
  <si>
    <t>Općina Konavle</t>
  </si>
  <si>
    <t>Općina Lipovljani</t>
  </si>
  <si>
    <t>Općina Jagodnjak</t>
  </si>
  <si>
    <t>Općina Bale</t>
  </si>
  <si>
    <t>Grad Ilok</t>
  </si>
  <si>
    <t>Općina Tinjan</t>
  </si>
  <si>
    <t>Općina Dubrovačko Primorje</t>
  </si>
  <si>
    <t>Općina Klenovnik</t>
  </si>
  <si>
    <t>Grad Senj</t>
  </si>
  <si>
    <t>Općina Podravska Moslavina</t>
  </si>
  <si>
    <t>Grad Grubišno Polje</t>
  </si>
  <si>
    <t>Općina Viljevo</t>
  </si>
  <si>
    <t>Općina Barilović</t>
  </si>
  <si>
    <t>Općina Magadenovac</t>
  </si>
  <si>
    <t>Grad Lepoglava</t>
  </si>
  <si>
    <t>Općina Konjšćina</t>
  </si>
  <si>
    <t>Općina Pokupsko</t>
  </si>
  <si>
    <t>Općina Darda</t>
  </si>
  <si>
    <t>Općina Trnava</t>
  </si>
  <si>
    <t>Općina Lupoglav</t>
  </si>
  <si>
    <t>Grad Pazin</t>
  </si>
  <si>
    <t>Grad Lipik</t>
  </si>
  <si>
    <t>Općina Vojnić</t>
  </si>
  <si>
    <t>Općina Cerovlje</t>
  </si>
  <si>
    <t>Općina Klakar</t>
  </si>
  <si>
    <t>Općina Drenovci</t>
  </si>
  <si>
    <t>Općina Stupnik</t>
  </si>
  <si>
    <t>Grad Delnice</t>
  </si>
  <si>
    <t>Općina Gradište</t>
  </si>
  <si>
    <t>Općina Gračišće</t>
  </si>
  <si>
    <t>Općina Preko</t>
  </si>
  <si>
    <t>Općina Poličnik</t>
  </si>
  <si>
    <t>Općina Kapela</t>
  </si>
  <si>
    <t>Općina Maruševec</t>
  </si>
  <si>
    <t>Općina Cestica</t>
  </si>
  <si>
    <t>Općina Jakšić</t>
  </si>
  <si>
    <t>Općina Kaštelir-Labinci</t>
  </si>
  <si>
    <t>28.03.2011.</t>
  </si>
  <si>
    <t>29.03.2011.</t>
  </si>
  <si>
    <t>Arbacommerce d.o.o.; Zadar</t>
  </si>
  <si>
    <t xml:space="preserve">Salaš d.o.o., Dinjevac
</t>
  </si>
  <si>
    <t xml:space="preserve">Fructus d.o.o.;Velika Ludina
</t>
  </si>
  <si>
    <t>Stella mediteranea d.o.o.; Split</t>
  </si>
  <si>
    <t xml:space="preserve">OPG Damir Mesarić; Belica
</t>
  </si>
  <si>
    <t xml:space="preserve">OPG Marko Milas;Ivanovac
</t>
  </si>
  <si>
    <t>OPG Dejan Obadić</t>
  </si>
  <si>
    <t>30.03.2011.</t>
  </si>
  <si>
    <t xml:space="preserve">OPG Mario Di Giusti, Staro Čiče
</t>
  </si>
  <si>
    <t xml:space="preserve">Šafram d.o.o., Zagreb
</t>
  </si>
  <si>
    <t xml:space="preserve">Marikomerc d.o.o., Poličnik
</t>
  </si>
  <si>
    <t xml:space="preserve">Rigeta d.o.o., Zagreb
</t>
  </si>
  <si>
    <t xml:space="preserve">OPG Miroslav Kolić, Jarmina
</t>
  </si>
  <si>
    <t xml:space="preserve">Hlad d.o.o., Slavonski Brod 
</t>
  </si>
  <si>
    <t xml:space="preserve">OPG "Guiseppe Lupieri", Vodnjan
</t>
  </si>
  <si>
    <t xml:space="preserve">Fragaria d.o.o, Zagreb
</t>
  </si>
  <si>
    <t xml:space="preserve">OPG Milenko Šmida;Vrbovec
</t>
  </si>
  <si>
    <t xml:space="preserve">Iločki podrumi d.d.;Ilok
</t>
  </si>
  <si>
    <t>Krmiva d.o.o.; Zagreb</t>
  </si>
  <si>
    <t>OPG Borojević Dobrivoj; Dežanovec</t>
  </si>
  <si>
    <t xml:space="preserve">Obrt Minas Zrno 1, Ludbreg
</t>
  </si>
  <si>
    <t>31.03.2011.</t>
  </si>
  <si>
    <t xml:space="preserve">Roda plus d.o.o. , Gušće
</t>
  </si>
  <si>
    <t>Nerazvrstani u županiju</t>
  </si>
  <si>
    <t>FARMA MUZNIH KRAVA "MALA BRANJEVINA" d.o.o.; Osijek</t>
  </si>
  <si>
    <t>VOĆNJAK d.o.o., Ivankovo</t>
  </si>
  <si>
    <t>GALA d.o.o;. Bjelovar</t>
  </si>
  <si>
    <t>PANONIAPIG d.o.o.; Koprivnički Ivanec</t>
  </si>
  <si>
    <t>BIOS d.o.o.; Varaždin</t>
  </si>
  <si>
    <t>01.04.2011.</t>
  </si>
  <si>
    <t xml:space="preserve">Obrt Vrhovec; Luka
</t>
  </si>
  <si>
    <t xml:space="preserve">Glazir d.o.o.; Rugvica
</t>
  </si>
  <si>
    <t>POLJOPRIVREDNI OBRT BOKUN, Vuka</t>
  </si>
  <si>
    <t xml:space="preserve">OPG Igor Boštik; Ivanovo Selo
</t>
  </si>
  <si>
    <t xml:space="preserve">OPG Nikola Debelec, Gornji Kraljevec
</t>
  </si>
  <si>
    <t xml:space="preserve">Poljoprivredni obrt ŠAFARIĆ, Belica
</t>
  </si>
  <si>
    <t xml:space="preserve">Poljoprivredni proizvođač Anđelko Kozjak; Belica
</t>
  </si>
  <si>
    <t xml:space="preserve">Gospodarstvo "Kovačić"; Belica
</t>
  </si>
  <si>
    <t xml:space="preserve">Pescamar d.o.o., Rovinj
</t>
  </si>
  <si>
    <t>07.04.2011.</t>
  </si>
  <si>
    <t>12.04.2011.</t>
  </si>
  <si>
    <t>18.04.2011.</t>
  </si>
  <si>
    <t xml:space="preserve">OPG Marinela Merklin, Cerovlje
</t>
  </si>
  <si>
    <t xml:space="preserve">Branimir Kardum, Zagreb
</t>
  </si>
  <si>
    <t>OPG Kostanjevec Goran</t>
  </si>
  <si>
    <t xml:space="preserve">Svjećarsko - medičarski obrt "Slavica", Klenovnik
</t>
  </si>
  <si>
    <t xml:space="preserve">OPG Gvido Prister, Mrežnica
</t>
  </si>
  <si>
    <t xml:space="preserve">OPG Juras Nikola, Mala Subotica
</t>
  </si>
  <si>
    <t>Cerot d.o.o.</t>
  </si>
  <si>
    <t>Staklarski obrt "Staklorez Šestak"</t>
  </si>
  <si>
    <t xml:space="preserve">OPG Baldaš,  Vl. Iva Baldaš
</t>
  </si>
  <si>
    <t>Ranč Barba Tone, obrt za rekreacijsko jahanje vl. Zoran Uravić</t>
  </si>
  <si>
    <t>Petar Brajković</t>
  </si>
  <si>
    <t>Ugostiteljsko poljoprivredni obrt Rici, vl. Anton Grubešić</t>
  </si>
  <si>
    <t>19.04.2011.</t>
  </si>
  <si>
    <t>03.05.2011.</t>
  </si>
  <si>
    <t>UKUPNO MJERA</t>
  </si>
  <si>
    <t>UKUPNO SVE MJERE</t>
  </si>
  <si>
    <t>26.05.2011.</t>
  </si>
  <si>
    <t>26.5.2011.</t>
  </si>
  <si>
    <t>02.06.2011.</t>
  </si>
  <si>
    <t>Ugovoreni iznos ulaganja
(HRK)</t>
  </si>
  <si>
    <t>Ugovoreni iznos potpore
(HRK)</t>
  </si>
  <si>
    <t>Isplaćeni
iznos ulaganja
(HRK)</t>
  </si>
  <si>
    <t>Isplaćeni iznos 
potpore
(HRK)</t>
  </si>
  <si>
    <t>Općina Blato</t>
  </si>
  <si>
    <t>Grad Opuzen</t>
  </si>
  <si>
    <t>Općina Pašman</t>
  </si>
  <si>
    <t>Općina Kloštar Ivanić</t>
  </si>
  <si>
    <t>Općina Marijanci</t>
  </si>
  <si>
    <t>Općina Kršan</t>
  </si>
  <si>
    <t>Općina Pakoštane</t>
  </si>
  <si>
    <t>Općina Ferdinandovac</t>
  </si>
  <si>
    <t>Grad Kutjevo</t>
  </si>
  <si>
    <t>Općina Kaptol</t>
  </si>
  <si>
    <t>Općina Sveti Lovreč</t>
  </si>
  <si>
    <t>Općina Dobrinj</t>
  </si>
  <si>
    <t>Grad Kastav</t>
  </si>
  <si>
    <t>Općina Dežanovac</t>
  </si>
  <si>
    <t>30.06.2011.</t>
  </si>
  <si>
    <t>01.07.2011.</t>
  </si>
  <si>
    <t>04.07.2011.</t>
  </si>
  <si>
    <t>05.07.2011.</t>
  </si>
  <si>
    <t>08.07.2011.</t>
  </si>
  <si>
    <t>06.07.2011.</t>
  </si>
  <si>
    <t>14.07.2011.</t>
  </si>
  <si>
    <t>18.07.2011.</t>
  </si>
  <si>
    <t>20.07.2011.</t>
  </si>
  <si>
    <t>22.07.2011.</t>
  </si>
  <si>
    <t>25.07.2011.</t>
  </si>
  <si>
    <t>Poljoprivredni obrt "Srijem", Ilok</t>
  </si>
  <si>
    <t>ADRIATIC COR INVEST d.o.o.,
Vojnić</t>
  </si>
  <si>
    <t>EKO INVEST d.o.o.,
Vojnić</t>
  </si>
  <si>
    <t>KABEL SERVISI 1 d.o.o.,
Vojnić</t>
  </si>
  <si>
    <t>Obiteljski obrt poljoprivredno gospodarstvo "MLAĐAN", Dubrava</t>
  </si>
  <si>
    <t>"Poljo-Davor" d.o.o., Davor</t>
  </si>
  <si>
    <t>OPG Antun Rukavina, Bjelovar</t>
  </si>
  <si>
    <t>Conex Trade d.o.o., Solin</t>
  </si>
  <si>
    <t>Obrt za proizvodnju i preradu gljiva i trgovinu "Andričić", Bjelovar</t>
  </si>
  <si>
    <t>OPG Franjo Stojanović, Babina Greda</t>
  </si>
  <si>
    <t>OPG Ivica Stančin, Luka Ludbreška</t>
  </si>
  <si>
    <t>OPG Tomica Cafuk, Vidovec</t>
  </si>
  <si>
    <t>OPG Ivo Zelić, Petrijevci</t>
  </si>
  <si>
    <t>PISINIUM d.o.o., Pazin</t>
  </si>
  <si>
    <t>19.07.2011.</t>
  </si>
  <si>
    <t>27.07.2011.</t>
  </si>
  <si>
    <t>04.08.2011.</t>
  </si>
  <si>
    <t>02.08.2011.</t>
  </si>
  <si>
    <t>03.08.2011.</t>
  </si>
  <si>
    <t>01.08.2011.</t>
  </si>
  <si>
    <t>Sektor</t>
  </si>
  <si>
    <t>101.1</t>
  </si>
  <si>
    <t>SEKTOR MLJEKARSTVA</t>
  </si>
  <si>
    <t>101.2</t>
  </si>
  <si>
    <t>SEKTOR GOVEDARSTVA</t>
  </si>
  <si>
    <t>101.3</t>
  </si>
  <si>
    <t>SEKTOR SVINJOGOJSTVA</t>
  </si>
  <si>
    <t>101.4</t>
  </si>
  <si>
    <t>SEKTOR PERADARSTVA</t>
  </si>
  <si>
    <t>101.5</t>
  </si>
  <si>
    <t>SEKTOR JAJA</t>
  </si>
  <si>
    <t>101.6</t>
  </si>
  <si>
    <t>SEKTOR VOĆA I POVRĆA</t>
  </si>
  <si>
    <t>101.7</t>
  </si>
  <si>
    <t>SEKTOR ŽITARICA I ULJARICA</t>
  </si>
  <si>
    <t>103.1</t>
  </si>
  <si>
    <t>SEKTOR MLIJEKA I MLJEKARSTVA</t>
  </si>
  <si>
    <t>103.2</t>
  </si>
  <si>
    <t>SEKTOR MESA</t>
  </si>
  <si>
    <t>103.3</t>
  </si>
  <si>
    <t>SEKTOR RIBARSTVA</t>
  </si>
  <si>
    <t>103.4</t>
  </si>
  <si>
    <t>SEKTOR PRERADE VOĆA I POVRĆA (UKLJUČUJUĆI GLJIVE)</t>
  </si>
  <si>
    <t>103.5</t>
  </si>
  <si>
    <t>SEKTOR VINARSTVA</t>
  </si>
  <si>
    <t>103.6</t>
  </si>
  <si>
    <t>SEKTOR MASLINOVOG ULJA</t>
  </si>
  <si>
    <t>301.1</t>
  </si>
  <si>
    <t>SEKTOR SUSTAVA KANALIZACIJE I PROČIŠĆAVANJA OTPADNIH VODA</t>
  </si>
  <si>
    <t>301.2</t>
  </si>
  <si>
    <t>SEKTOR LOKALNIH NERAZVRSTANIH CESTA</t>
  </si>
  <si>
    <t>301.3</t>
  </si>
  <si>
    <t>SEKTOR TOPLANA</t>
  </si>
  <si>
    <t>302.1</t>
  </si>
  <si>
    <t>SEKTOR RURALNOG TURIZMA</t>
  </si>
  <si>
    <t>302.2</t>
  </si>
  <si>
    <t>SEKTOR TRADICIJSKIH OBRTA</t>
  </si>
  <si>
    <t>302.4</t>
  </si>
  <si>
    <t>302.6</t>
  </si>
  <si>
    <t>SEKTOR OBNOVLJIVIH IZVORA ENERGIJE</t>
  </si>
  <si>
    <t>SEKTOR USLUGA</t>
  </si>
  <si>
    <t>302.8</t>
  </si>
  <si>
    <t>SEKTOR PRERADE NA POLJOPRIVREDNIM GOSPODARSTVIMA</t>
  </si>
  <si>
    <t xml:space="preserve">OPG Vlahek Ljubomir, Hodošan
</t>
  </si>
  <si>
    <t xml:space="preserve">Poljoprivredni obrt Zora, Sv.Đurađ
</t>
  </si>
  <si>
    <t xml:space="preserve">OPG Marko Šarčević, Banfi
</t>
  </si>
  <si>
    <t xml:space="preserve">PUREX d.o.o., Hrvace
</t>
  </si>
  <si>
    <t xml:space="preserve">OPG Vrček, Turčin
</t>
  </si>
  <si>
    <t xml:space="preserve">Puntica d.o.o., Vinjerac
</t>
  </si>
  <si>
    <t>OPG Stjepan Kušec, Gornja Rijeka</t>
  </si>
  <si>
    <t xml:space="preserve">Seges d.o.o., Županja
</t>
  </si>
  <si>
    <t xml:space="preserve">Farma Tomašanci d.o.o., Semeljci
</t>
  </si>
  <si>
    <t xml:space="preserve">Dalmati d.o.o., Drniš
</t>
  </si>
  <si>
    <t>Naziv sektora</t>
  </si>
  <si>
    <t>15.09.2011.</t>
  </si>
  <si>
    <t>16.09.2011.</t>
  </si>
  <si>
    <t>19.09.2011.</t>
  </si>
  <si>
    <t>20.09.2011.</t>
  </si>
  <si>
    <t>22.09.2011.</t>
  </si>
  <si>
    <t>21.09.2011.</t>
  </si>
  <si>
    <t>26..09.2011.</t>
  </si>
  <si>
    <t>23.09.2011.</t>
  </si>
  <si>
    <t>Naziv ulaganja</t>
  </si>
  <si>
    <t>Ulaganje u opremanje objekata za preradu voća,povrća, maslina (isključujući maslinovo ulje), aromatičnog, začinskog i ljekovitog bilja i gljiva</t>
  </si>
  <si>
    <t>e) Ulaganje u specijaliziranu opremu za transport gnoja;</t>
  </si>
  <si>
    <t xml:space="preserve">a) Ulaganje u izgradnju i/ili u rekonstrukciju  objekata za držanje muznih krava i/ili mliječnih ovaca i/ili mliječnih koza unutar prostora farme;
a) Ulaganje u opremanje objekata za  držanje muznih krava i/ili mliječnih ovaca i /ili mliječnih koza unutar prostora farme;
e) Ulaganje u specijaliziranu opremu za transport gnoja;
</t>
  </si>
  <si>
    <t xml:space="preserve">a) Ulaganje u opremanje objekata za  držanje muznih krava i/ili mliječnih ovaca i /ili mliječnih koza unutar prostora farme;
e) Ulaganje u specijaliziranu opremu za transport gnoja;
</t>
  </si>
  <si>
    <t xml:space="preserve">a) Ulaganje u izgradnju i/ili u rekonstrukciju objekata za skladištenje i sušenje žitarica i uljarica
b) Ulaganje u opremanje objekata za skladištenje i sušenje žitarica i uljarica
</t>
  </si>
  <si>
    <t>a) Ulaganje u izgradnju i/ili rekonstrukciju objekata za preradu (konzerviranje, sušenje, zamrzavanje) voća, povrća, maslina (isključujući maslinovo ulje), aromatičnog, začinskog i ljekovitog bilja i gljiva</t>
  </si>
  <si>
    <t xml:space="preserve">b) Ulaganje u opremanje objekata za skladištenje voća i povrća;
c) Ulaganje u sustav  za zaštitu od tuče na farmi (uključujući računalnu opremu) za voćnjake i stolno grožđe;
</t>
  </si>
  <si>
    <t>a) Ulaganje u opremanje vinarija (oprema za filtriranje, stabilizaciju, linije za punjenje, automatsko etiketiranje i pakiranje);</t>
  </si>
  <si>
    <t>c) Ulaganje u novo podizanje i/ili restrukturiranje i zamjenu postojećih nasada voća i stolnog grožđa 
b) Ulaganje u specijaliziranu opremu za berbu, sortiranje i pakiranje voća i povrća uključujući stolno grožđe;
c) Ulaganje u opremanje objekta za skladištenje voća i povrća
d) Ulaganje u sustav  za zaštitu od tuče na farmi (uključujući računalnu opremu) za voćnjake i stolno grožđe;</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</si>
  <si>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</si>
  <si>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b) Ulaganje u izgradnju i/ili rekonstrukciju objekata za skladištenje voća i povrća;
a) Ulaganje u specijaliziranu opremu za berbu, sortiranje i pakiranje voća i povrća uključujući stolno grožđe;</t>
  </si>
  <si>
    <t>a) Ulaganje u opremanje postojećih klaonica, rasjekaonica, hladnjača, objekata za proizvodnju mljevenog mesa, mesnih pripravaka  i preradu mesa;</t>
  </si>
  <si>
    <t>a) Ulaganje u specijaliziranu opremu za berbu, sortiranje i pakiranje voća i povrća uključujući stolno grožđe;</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</si>
  <si>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</si>
  <si>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b) Ulaganje u posebnu opremu za rukovanje i korištenje stajskog gnoja poput tankova za gnoj;
c) Ulaganje u specijaliziranu opremu za transport gnoja;</t>
  </si>
  <si>
    <t>b) Ulaganje u izgradnju i/ili rekonstrukciju objekata za skladištenje voća i povrća;
b) Ulaganje u specijaliziranu opremu za berbu, sortiranje i pakiranje voća i povrća uključujući stolno grožđe;</t>
  </si>
  <si>
    <t>b) Ulaganje u specijaliziranu opremu za berbu, sortiranje i pakiranje voća i povrća uključujući stolno grožđe;</t>
  </si>
  <si>
    <t xml:space="preserve">OPG "Košić Milan", Vidovec
</t>
  </si>
  <si>
    <t>a) Ulaganje u izgradnju i/ili rekonstrukciju objekata za uspostavljanje  tradicijskih obrta, uključujući objekte za pakiranje i trženje proizvoda tradicijskih obrta 
b ) Ulaganje u opremanje objekata za uspostavljanje  tradicijskih obrta, uključujući objekte za pakiranje i trženje proizvoda tradicijskih obrta</t>
  </si>
  <si>
    <t xml:space="preserve">a) Ulaganje u izgradnju i/ili rekonstrukciju objekata za uspostavljanje  tradicijskih obrta, uključujući objekte za pakiranje i trženje proizvoda tradicijskih obrta </t>
  </si>
  <si>
    <t>a) Ulaganje u izgradnju i/ili u rekonstrukciju objekata za držanje kokoši nesilica;
a) Ulaganje u opremanje objekata za držanje kokoši nesilica, uključujući opremu za sprečavanje širenja ptičjih bolesti;</t>
  </si>
  <si>
    <t>b) Ulaganje u izgradnju i/ili u rekonstrukciju skladišnih kapaciteta za stajski gnoj;
a) Ulaganje u opremanje objekata za držanje kokoši nesilica, uključujući opremu za sprečavanje širenja ptičjih bolesti;</t>
  </si>
  <si>
    <t>a) Ulaganje u opremanje objekata za držanje kokoši nesilica, uključujući opremu za sprečavanje širenja ptičjih bolesti;
b) Ulaganje u posebnu opremu za rukovanje i korištenje stajskog gnoja poput tankova za gnoj;
c) Ulaganje u specijaliziranu opremu za transport gnoja;</t>
  </si>
  <si>
    <t>a) Ulaganje u izgradnju i/ili u rekonstrukciju objekata za skladištenje i sušenje žitarica i uljarica
b) Ulaganje u opremanje objekata za skladištenje i sušenje žitarica i uljarica</t>
  </si>
  <si>
    <t>a) Ulaganje u opremanje postojećih objekata za poslovanje s mlijekom;</t>
  </si>
  <si>
    <t>a) Ulaganje u izgradnju i/ili u rekonstrukciju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</si>
  <si>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t>
  </si>
  <si>
    <t>b) Ulaganje u izgradnju i/ili u rekonstrukciju skladišnih kapaciteta za stajski gnoj;
b) Ulaganje u posebnu opremu za rukovanje i korištenje stajskog gnoja poput tankova za gnoj
c) Ulaganje u specijaliziranu opremu za transport gnoja;</t>
  </si>
  <si>
    <t>a) Ulaganje u izgradnju i/ili u rekonstrukciju  objekata za držanje muznih krava unutar prostora farme;
a) Ulaganje u opremanje objekata za  držanje muznih krava unutar prostora farme;
b) Ulaganje u opremanje objekata za proizvodnju mlijeka poput strojeva za mužnju unutar prostora farme;
c) Ulaganje u postrojenja za hlađenje i skladištenje mlijeka unutar prostora farme;
e) Ulaganje u specijaliziranu opremu za transport gnoja;</t>
  </si>
  <si>
    <t xml:space="preserve">a) Ulaganje u izgradnju i/ili u rekonstrukciju  objekata za držanje muznih krava unutar prostora farme;
b) Ulaganje u izgradnju i/ili u rekonstrukciju skladišnih kapaciteta  za stajski gnoj;
a) Ulaganje u opremanje objekata za  držanje muznih krava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tankova za gnoj;
</t>
  </si>
  <si>
    <t>b) Ulaganje u izgradnju i/ili rekonstrukciju objekata za skladištenje voća i povrća;
a) Ulaganje u specijaliziranu opremu za berbu, sortiranje i pakiranje voća i povrća uključujući stolno grožđe;
b) Ulaganje u opremanje objekata za skladištenje voća i povrća</t>
  </si>
  <si>
    <t>a) Ulaganje u izgradnju i/ili rekonstrukciju staklenika/plastenika za proizvodnju voća i povrća;
a) Ulaganje u opremanje  staklenika/plastenika za proizvodnju voća i povrća;
b) Ulaganje u specijaliziranu opremu za berbu, sortiranje i pakiranje voća i povrća uključujući stolno grožđe;</t>
  </si>
  <si>
    <t>a) Ulaganje u izgradnju i/ili rekonstrukciju objekata za preradu (konzerviranje, sušenje, zamrzavanje) voća, povrća, maslina (isključujući maslinovo ulje), aromatičnog, začinskog i ljekovitog bilja i gljiva
a) Ulaganje u opremanje objekata za preradu voća,povrća, maslina (isključujući maslinovo ulje), aromatičnog, začinskog i ljekovitog bilja i gljiva</t>
  </si>
  <si>
    <t>a) Ulaganje u izgradnju i/ili u rekonstrukciju objekata za držanje peradi unutar prostora farme;
b) Ulaganje u izgradnju i/ili u rekonstrukciju skladišnih kapaciteta za stajski gnoj;
a) Ulaganje u opremanje objekata za držanje peradi, uključujući opremu za sprječavanje širenja ptičjih bolesti unutar prostora farme;
b) Ulaganje u posebnu opremu za rukovanje i korištenje stajskog  gnoja poput tankova za gnoj;
c) Ulaganje u specijaliziranu opremu za transport gnoja;</t>
  </si>
  <si>
    <t xml:space="preserve">a) Ulaganje u izgradnju i/ili u rekonstrukciju objekata za držanje svinja unutar prostora farme;
b) Ulaganje u izgradnju i/ili u rekonstrukciju skladišnih kapaciteta za stajski gnoj;
a) Ulaganje u opremanje objekata za držanje svinja unutar prostora za farme; 
</t>
  </si>
  <si>
    <t xml:space="preserve">a) Ulaganje u izgradnju i/ili u rekonstrukciju objekata za držanje svinja unutar prostora farme;
a) Ulaganje u opremanje objekata za držanje svinja unutar prostora za farme; </t>
  </si>
  <si>
    <t>a) Ulaganje u opremanje objekata za preradu voća,povrća, maslina (isključujući maslinovo ulje), aromatičnog, začinskog i ljekovitog bilja i gljiva</t>
  </si>
  <si>
    <t>a) Ulaganje u rekonstrukciju postojećih klaonica;
a) Ulaganje u opremanje postojećih klaonica;</t>
  </si>
  <si>
    <t>a) Ulaganje u izgradnju i/ili rekonstrukciju objekata za preradu ribe, rakova i živih školjkaša;
a) Ulaganje u opremanje objekata za preradu ribe, rakova i živih školjkaša uključujući opremu za hlađenje, rezanje, sušenje, dimljenje, pakiranje proizvoda i zbrinjavanje nusproizvoda životinjskog podrijetla koji nisu za prehranu ljudi, uključujući i softver;</t>
  </si>
  <si>
    <t>a) Ulaganje u izgradnju i/ili rekonstrukciju objekata za preradu ribe, rakova,mekušaca i ostalih vodenih beskralježnjaka;</t>
  </si>
  <si>
    <t xml:space="preserve">a) Ulaganje u izgradnju i/ili rekonstrukciju  objekata za preradu, skladištenje i pakiranje proizvoda ( od mlijeka, mesa, voća i povrća)  na poljoprivrednom gospodarstvu.
b) Ulaganje u opremanje  objekata a za preradu, skladištenje i pakiranje proizvoda ( od mlijeka, mesa, voća i povrća)  na poljoprivrednom gospodarstvu.
</t>
  </si>
  <si>
    <t>d) Ulaganje u posebnu opremu za rukovanje i korištenje  stajskog gnoja poput tankova za gnoj;
e) Ulaganje u specijaliziranu opremu za transport gnoja;</t>
  </si>
  <si>
    <t>c) Ulaganje u specijaliziranu opremu za transport gnoja;</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</si>
  <si>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</si>
  <si>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g) Ulaganje u opremanje bioplinskih postrojenja na farmi</t>
  </si>
  <si>
    <t xml:space="preserve">b) Ulaganje u opremanje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</si>
  <si>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a) Ulaganje u specijaliziranu opremu za berbu, sortiranje i pakiranje voća i povrća uključujući stolno grožđe;
c) Ulaganje u sustav  za zaštitu od tuče na farmi (uključujući računalnu opremu) za voćnjake i stolno grožđe;</t>
  </si>
  <si>
    <t>d) Ulaganje u sustav  za zaštitu od tuče na farmi (uključujući računalnu opremu) za voćnjake i stolno grožđe;</t>
  </si>
  <si>
    <t>a) Ulaganje u izgradnju i/ili u rekonstrukciju objekata za držanje kokoši nesilica;
b) Ulaganje u izgradnju i/ili u rekonstrukciju skladišnih kapaciteta za stajski gnoj;
a) Ulaganje u opremanje objekata za držanje kokoši nesilica, uključujući opremu za sprečavanje širenja ptičjih bolesti;
c) Ulaganje u specijaliziranu opremu za transport gnoja;</t>
  </si>
  <si>
    <t xml:space="preserve">a) Ulaganje u izgradnju i/ili rekonstrukciju objekata za preradu ribe, rakova i živih školjkaša;
b) Ulaganje u izgradnju i/ili rekonstrukciju otpremnih centara i/ili centara za pročišćavanje živih školjkaša; </t>
  </si>
  <si>
    <t>a) Ulaganje u izgradnju i/ili rekonstrukciju objekata za preradu ribe, rakova,mekušaca i ostalih vodenih beskralježnjaka;
a) Ulaganje u opremanje objekata za preradu ribe, rakova, mekušaca i ostalih vodenih beskralježnjaka uključujući opremu za hlađenje, rezanje, sušenje, dimljenje, pakiranje proizvoda i zbrinjavanje nusproizvoda , uključujući i softver (ili računalnu opremu);</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</si>
  <si>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</si>
  <si>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 xml:space="preserve">a) Ulaganje u izgradnju i/ili rekonstrukciju objekata za pružanje turističkih i/ili ugostiteljskih usluga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</si>
  <si>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b) Ulaganje u izgradnju objekata za poslovanje s mlijekom;
b) Ulaganje u opremanje objekata za poslovanje s mlijekom;
d) Ulaganje u specijalna vozila za prijevoz sirovog mlijeka;</t>
  </si>
  <si>
    <t>a) Ulaganje u specijaliziranu opremu za berbu, sortiranje i pakiranje voća i povrća uključujući stolno grožđe;
b) Ulaganje u opremanje objekata za skladištenje voća i povrća;</t>
  </si>
  <si>
    <t>b) Ulaganje u specijaliziranu opremu za berbu, sortiranje i pakiranje voća i povrća uključujući stolno grožđe;
c) Ulaganje u opremanje objekata za skladištenje voća i povrća;</t>
  </si>
  <si>
    <t>Razlika</t>
  </si>
  <si>
    <t>UKUPNO SVE ŽUPANIJE</t>
  </si>
  <si>
    <t>30.09.2011.</t>
  </si>
  <si>
    <t>03.10.2011.</t>
  </si>
  <si>
    <t xml:space="preserve">b) Ulaganje u opremanje klaonica, rasjekaonica, hladnjača, objekata za proizvodnju mljevenog mesa, mesnih pripravaka  i preradu mesa;
e) Ulaganje u opremu za obradu otpadnih voda, filtriranje zraka i rashladne sustave
</t>
  </si>
  <si>
    <t xml:space="preserve">b) Ulaganje u specijaliziranu opremu za berbu, sortiranje i pakiranje voća i povrća uključujući stolno grožđe;
d) Ulaganje u sustav  za zaštitu od tuče na farmi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t>
  </si>
  <si>
    <t>OPG Babac Sandra, Poljica</t>
  </si>
  <si>
    <t xml:space="preserve">DALIBOR PJEVIĆ., Labin
</t>
  </si>
  <si>
    <t xml:space="preserve">UOSTITELJSKI OBRT "OLEANDAR" vl. DAMIR KNEŽEVIĆ., Poljica-Brig
</t>
  </si>
  <si>
    <t xml:space="preserve">OPG MILORAD MRAOVIĆ, Gvozd
</t>
  </si>
  <si>
    <t xml:space="preserve">WEBER TURIST d.o.o., Medulin
</t>
  </si>
  <si>
    <t xml:space="preserve">MARKO KOŽLJAN, Barban
</t>
  </si>
  <si>
    <t xml:space="preserve">OPG ANTONIJO TIRELI, Kršan
</t>
  </si>
  <si>
    <t xml:space="preserve">MLADEN KANCELAR, Barban
</t>
  </si>
  <si>
    <t>MAURICIO MIŠAN, Bokordići</t>
  </si>
  <si>
    <t xml:space="preserve">Edi Piljan, Pula
</t>
  </si>
  <si>
    <t>Denis Ivošević,
Novigrad</t>
  </si>
  <si>
    <t xml:space="preserve">B.R.B. d.o.o., Jasterbarsko
</t>
  </si>
  <si>
    <t xml:space="preserve">OPG Dražen Bedeković, Bedenica
</t>
  </si>
  <si>
    <t xml:space="preserve">Troškovnik d.o.o., Zagreb
</t>
  </si>
  <si>
    <t xml:space="preserve">Paprenjak d.o.o., Zagreb
</t>
  </si>
  <si>
    <t xml:space="preserve">OPG Dorkić Darko, Marijanci
</t>
  </si>
  <si>
    <t>Uslužni obrt Arton Vila, vl. Martina Kovačević, Ivanja Reka</t>
  </si>
  <si>
    <t>Trgovina-Željezo d.o.o., Zagreb</t>
  </si>
  <si>
    <t>Adria Villas d.o.o., Krk</t>
  </si>
  <si>
    <t>Lenko Uravić, Vinkuran</t>
  </si>
  <si>
    <t>Višnja Panonia d.o.o., Donji Miholjac</t>
  </si>
  <si>
    <t>Agrolaguna d.d., Poreč</t>
  </si>
  <si>
    <t xml:space="preserve">c) Ulaganje u novo podizanje i/ili restrukturiranje i zamjenu postojećih nasada voća i stolnog grožđa </t>
  </si>
  <si>
    <t xml:space="preserve">a) Ulaganje u rekonstrukciju postojećih objekata za poslovanje s mlijekom;
a) Ulaganje u opremanje postojećih objekata za poslovanje s mlijekom;
f) Ulaganje u opremu za obradu otpadnih voda, filtriranje zraka i rashladne sustave </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</si>
  <si>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b) Ulaganje u opremanje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</si>
  <si>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</si>
  <si>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 xml:space="preserve">a) Ulaganje u izgradnju i/ili rekonstrukciju  objekata za preradu, skladištenje, pakiranje i trženje proizvoda ( od mlijeka, mesa, voća i povrća)  na poljoprivrednom gospodarstvu.
b) Ulaganje u opremanje  objekata a za preradu, skladištenje, pakiranje i trženje proizvoda ( od mlijeka, mesa, voća i povrća)  na poljoprivrednom gospodarstvu.
</t>
  </si>
  <si>
    <t xml:space="preserve">a) Ulaganje u izgradnju i/ili rekonstrukciju objekata za pružanje turističkih i/ili ugostiteljskih usluga, kao što su sobe, WC-i i druge prostorije uključujući objekte za uzgoj životinja kao dio turističke ponude, objekte za rekreaciju, turističke kampove, objekte na otvorenom (za jahanje, sportski ribolov na kopnenim vodama, biciklističke, tematske i jahačke staze) rekonstrukciju objekata tradicijske arhitekture (tradicijske stambene i gospodarske objekte) </t>
  </si>
  <si>
    <t>b) Ulaganje u opremanje objekata za pružanje nepoljoprivrednih usluga u ruralnim područjima: IT centara, radionica za popravak poljoprivrednih i šumarskih strojeva, dječjih vrtića,  igraonica za djecu, sportsko-rekreativnih centara za mlade i odrasle</t>
  </si>
  <si>
    <t>17.11.2011.</t>
  </si>
  <si>
    <t>24.11.2011.</t>
  </si>
  <si>
    <t>Irida d.o.o., Daruvar</t>
  </si>
  <si>
    <t>Dalmaconsult d.o.o., Omiš</t>
  </si>
  <si>
    <t>Poljoprivredna zadruga Dubrava, Raštane Donje</t>
  </si>
  <si>
    <t>Abundan d.o.o., Velika Ludina</t>
  </si>
  <si>
    <t>Dosa obrt u poljoprivredi, Đakovo</t>
  </si>
  <si>
    <t>Pik Vinkovci d.d., Vinkovci</t>
  </si>
  <si>
    <t>PPO Lješnjak d.o.o., Orahovica</t>
  </si>
  <si>
    <t>S.I.C. d.o.o., 
Tar-Vabriga</t>
  </si>
  <si>
    <t>Z.U.R.K. d.o.o., Rijeka</t>
  </si>
  <si>
    <t xml:space="preserve">Tvornica stočne hrane d.d., Čakovec </t>
  </si>
  <si>
    <t>PTO Primorac, Vođinci</t>
  </si>
  <si>
    <t>OPG Tihomir Šarkezi, Šodolovci</t>
  </si>
  <si>
    <t>RAŠELJKE d.o.o.,
Novska</t>
  </si>
  <si>
    <t>FRUCTUS STAKLENICI d.o.o., Zagreb</t>
  </si>
  <si>
    <t>DUGA STAKLENICI d.o.o., Zagreb</t>
  </si>
  <si>
    <t>VALIS STAKLENICI d.o.o., Zagreb</t>
  </si>
  <si>
    <t>PRO EKO d.o.o.,
Bukovica</t>
  </si>
  <si>
    <t>INVENTIVNA RJEŠENJA d.o.o.,
Velika Gorica</t>
  </si>
  <si>
    <t>ZORKOVAC d.o.o., 
Zagreb</t>
  </si>
  <si>
    <t>OPG DOMAGOJ CESTAR,
Mrzović</t>
  </si>
  <si>
    <t>KERASAN d.o.o.,
Gornji Skrad</t>
  </si>
  <si>
    <t>JAGODAR HB d.o.o.,
Donja Lomnica</t>
  </si>
  <si>
    <t>TREŠNJA d.o.o.,
Zemunik</t>
  </si>
  <si>
    <t>PA-VITA d.o.o.,
Sesvete</t>
  </si>
  <si>
    <t>AGROPROTEINKA d.d.,
Sesvetski Kraljevec</t>
  </si>
  <si>
    <t>BOŽIDAR GLAVAŠ OPG,
Bizovac</t>
  </si>
  <si>
    <t>08.12.2011.</t>
  </si>
  <si>
    <t>05.12.2011.</t>
  </si>
  <si>
    <t>12.12.2011.</t>
  </si>
  <si>
    <t>13.12.2011.</t>
  </si>
  <si>
    <t>14.12.2011.</t>
  </si>
  <si>
    <t>21.12.2011.</t>
  </si>
  <si>
    <t>20.12.2011.</t>
  </si>
  <si>
    <t>22.12.2011.</t>
  </si>
  <si>
    <t>23.12.2011.</t>
  </si>
  <si>
    <t>27.12.2011.</t>
  </si>
  <si>
    <t>10.01.2012.</t>
  </si>
  <si>
    <t>12.01.2012.</t>
  </si>
  <si>
    <t>13.01.2012.</t>
  </si>
  <si>
    <t>17.01.2012.</t>
  </si>
  <si>
    <t>18.01.2012.</t>
  </si>
  <si>
    <t>26.01.2012.</t>
  </si>
  <si>
    <t>20.01.2012.</t>
  </si>
  <si>
    <t>31.01.2012.</t>
  </si>
  <si>
    <t>09.02.2012.</t>
  </si>
  <si>
    <t>16.02.2012.</t>
  </si>
  <si>
    <t>01.03.2012.</t>
  </si>
  <si>
    <t xml:space="preserve">BOLFAN VINSKI VRH d.o.o., Hraščina </t>
  </si>
  <si>
    <t>05.03.2012.</t>
  </si>
  <si>
    <t>19.03.2012.</t>
  </si>
  <si>
    <t>ARBUSTA SOL d.o.o., Zagreb</t>
  </si>
  <si>
    <t>JASENSKA d.o.o., Opuzen</t>
  </si>
  <si>
    <t>PROZORJE-VOĆE d.o.o,
Zagreb</t>
  </si>
  <si>
    <t>OPG FRANE IVKOVIĆ,
Zagreb</t>
  </si>
  <si>
    <t>OPG STIPO VELIKANOVIĆ,
Trnjani</t>
  </si>
  <si>
    <t>HELLEA d.o.o.,
Zagreb</t>
  </si>
  <si>
    <t>PEKARA POKUPIĆ VL. ZDRAVKO POKUPIĆ,
Vukosavljevica</t>
  </si>
  <si>
    <t>OPG RANKA TRGOVAC,
Donja Petrička</t>
  </si>
  <si>
    <t>KANAAN d.o.o.
Donji Miholjac</t>
  </si>
  <si>
    <t>KOVAČIĆ GOSPODARSTVO,
Belica</t>
  </si>
  <si>
    <t>OPG MATO PIPUNIĆ,
Kopačevo</t>
  </si>
  <si>
    <t>KRAUTHAKER d.o.o.,
Kutjevo</t>
  </si>
  <si>
    <t>IGO-MAT d.o.o.,
Samobor</t>
  </si>
  <si>
    <t>SEKTOR PRERADE MESA</t>
  </si>
  <si>
    <t>HERBEA d.o.o.,
Špišić Bukovica</t>
  </si>
  <si>
    <t>OBRT VARGEK VL. DRAGUTIN VARGEK, Dekanovec</t>
  </si>
  <si>
    <t>SARDINA d.o.o.,
Postira</t>
  </si>
  <si>
    <t>RIZMAN d.o.o.,
Klek</t>
  </si>
  <si>
    <t>20.03.2012.</t>
  </si>
  <si>
    <t>OPG MARIJA JANEŠ,
Gerovo</t>
  </si>
  <si>
    <t>BIOPLIN ROVIŠĆE d.o.o.,
Bjelovar</t>
  </si>
  <si>
    <t>ISTRA SOL d.o.o.,
Tinjan</t>
  </si>
  <si>
    <t>28.03.2012.</t>
  </si>
  <si>
    <t>27.03.2012.</t>
  </si>
  <si>
    <t>AGROPOL d.o.o.,
Vrbnik</t>
  </si>
  <si>
    <t>OPG GORAN MAREVIĆ,
Krk</t>
  </si>
  <si>
    <t>KARLO SOLDATIĆ,
Pula</t>
  </si>
  <si>
    <t>ANA MIRKOVIĆ,
Pula</t>
  </si>
  <si>
    <t>IGOR SVIBEN,
Zagreb</t>
  </si>
  <si>
    <t>MARKO RADOLA,
Barban</t>
  </si>
  <si>
    <t>DANIJEL BIRGMAJER,
Pula</t>
  </si>
  <si>
    <t>MLADEN BRNIĆ,
Pula</t>
  </si>
  <si>
    <t>TOMISLAV RUBINIĆ,
Labin</t>
  </si>
  <si>
    <t>IVAN VRETENAR,
Pula</t>
  </si>
  <si>
    <t>05.04.2012.</t>
  </si>
  <si>
    <t>16.04.2012.</t>
  </si>
  <si>
    <t>11.04.2012.</t>
  </si>
  <si>
    <t>02.04.2012.</t>
  </si>
  <si>
    <t>03.04.2012.</t>
  </si>
  <si>
    <t>19.04.2012.</t>
  </si>
  <si>
    <t>12.04.2012.</t>
  </si>
  <si>
    <t xml:space="preserve">UGOSTITELJSKI OBRT "MAJOR" VL. ELIO MARAS, Marasi
</t>
  </si>
  <si>
    <t>17.04.2012.</t>
  </si>
  <si>
    <t>23.04.2012.</t>
  </si>
  <si>
    <t>26.04.2012.</t>
  </si>
  <si>
    <t>27.04.2012.</t>
  </si>
  <si>
    <t>30.04.2012.</t>
  </si>
  <si>
    <t xml:space="preserve">HRUŠKA STAKLENICI d.o.o., Zagreb
</t>
  </si>
  <si>
    <t>Klemen obrt za proizvodnju i trgovinu, Đakovo</t>
  </si>
  <si>
    <t>08.05.2012.</t>
  </si>
  <si>
    <t>07.05.2012.</t>
  </si>
  <si>
    <t>04.05.2012.</t>
  </si>
  <si>
    <t>14.05.2012.</t>
  </si>
  <si>
    <t>17.05.2012.</t>
  </si>
  <si>
    <t>31.3.2011.</t>
  </si>
  <si>
    <t>24.05.2012.</t>
  </si>
  <si>
    <t>21.05.2012.</t>
  </si>
  <si>
    <t>23.05.2012.</t>
  </si>
  <si>
    <t>15.05.2012.</t>
  </si>
  <si>
    <t>16.05.2012.</t>
  </si>
  <si>
    <t>18.05.2012.</t>
  </si>
  <si>
    <t>28.05.2012.</t>
  </si>
  <si>
    <t>15.06.2012.</t>
  </si>
  <si>
    <t>13.06.2012.</t>
  </si>
  <si>
    <t>08.06.2012.</t>
  </si>
  <si>
    <t>18.06.2012.</t>
  </si>
  <si>
    <t>14.06.2012.</t>
  </si>
  <si>
    <t>VINOGRADI VOLAREVIĆ d.o.o., Prud</t>
  </si>
  <si>
    <t>21.06.2012.</t>
  </si>
  <si>
    <t>19.06.2012.</t>
  </si>
  <si>
    <t>26.06.2012.</t>
  </si>
  <si>
    <t>Grad Vodnjan</t>
  </si>
  <si>
    <t>Općina Sv.Petar u šumi</t>
  </si>
  <si>
    <t>Općina Sv.Nedelja</t>
  </si>
  <si>
    <t>Općina Marčana</t>
  </si>
  <si>
    <t>Općina Motovun</t>
  </si>
  <si>
    <t>Općina Svetvinčenat</t>
  </si>
  <si>
    <t>Općina Barban</t>
  </si>
  <si>
    <t>Općina Oprtalj</t>
  </si>
  <si>
    <t>Općina Skrad</t>
  </si>
  <si>
    <t>Općina Primorski Dolac</t>
  </si>
  <si>
    <t>Općina Fužine</t>
  </si>
  <si>
    <t>Grad Vrgorac</t>
  </si>
  <si>
    <t>Općina Jalžabet</t>
  </si>
  <si>
    <t>Općina Proložac</t>
  </si>
  <si>
    <t>Grad Buje</t>
  </si>
  <si>
    <t>Općina Sveti Petar Orehovec</t>
  </si>
  <si>
    <t>Općina Zemunik Donji</t>
  </si>
  <si>
    <t>Općina Lekenik</t>
  </si>
  <si>
    <t>Općina Smokvica</t>
  </si>
  <si>
    <t>Općina Brodski Stupnik</t>
  </si>
  <si>
    <t>Općina Grožnjan</t>
  </si>
  <si>
    <t>Općina Pisarovina</t>
  </si>
  <si>
    <t>Općina Sveti Ilija</t>
  </si>
  <si>
    <t>Općina Privlaka</t>
  </si>
  <si>
    <t>Grad Glina</t>
  </si>
  <si>
    <t>Grad Čabar</t>
  </si>
  <si>
    <t>Općina Gola</t>
  </si>
  <si>
    <t>Općina Petlovac</t>
  </si>
  <si>
    <t>Općina Vižinada</t>
  </si>
  <si>
    <t>Općina Lopar</t>
  </si>
  <si>
    <t>Općina Tar-Vabriga-Torre-Abrega</t>
  </si>
  <si>
    <t>Općina Voćin</t>
  </si>
  <si>
    <t>Općina Novigrad Podravski</t>
  </si>
  <si>
    <t>Grad Krk</t>
  </si>
  <si>
    <t>Grad Novigrad</t>
  </si>
  <si>
    <t>12.07.2012.</t>
  </si>
  <si>
    <t>09.07.2012.</t>
  </si>
  <si>
    <t>18.07.2012.</t>
  </si>
  <si>
    <t>17.07.2012.</t>
  </si>
  <si>
    <t>19.07.2012.</t>
  </si>
  <si>
    <t>26.07.2012.</t>
  </si>
  <si>
    <t>PROIZVODNJA JURIŠIĆ d.o.o.,
Donja Zelina</t>
  </si>
  <si>
    <t>OPG DUŽAIĆ ZORA,
Komin</t>
  </si>
  <si>
    <t>MINI MLJEKARA VERONIKA d.o.o.,
Desinić</t>
  </si>
  <si>
    <t>PERFA-BIO d.o.o.,
Donja Stubica</t>
  </si>
  <si>
    <t>Fragaria d.o.o.
Zagreb</t>
  </si>
  <si>
    <t>LISINE d.o.o., 
Vojnić</t>
  </si>
  <si>
    <t>PLAVA ŠLJIVA d.o.o.,
Vojnić</t>
  </si>
  <si>
    <t>PROIZVODNJA POLJOPRIVREDNIH PROIZVODA JURICA CAFUK,
Vidovec</t>
  </si>
  <si>
    <t>AGRO-ORE d.o.o.,
Mali Bukovec</t>
  </si>
  <si>
    <t>MARIO MAGDALENIĆ POLJOPRIVREDNO GOSPODARSTVO-PERADARSTVO,
Trnovec</t>
  </si>
  <si>
    <t>FRUTARIJA d.o.o.,
Split</t>
  </si>
  <si>
    <t>OBRT ZA POLJOPRIVREDNU PROIZVODNJU FARMA JOZIĆ,
Bukovlje</t>
  </si>
  <si>
    <t>VRANA d.o.o.,
Biograd na Moru</t>
  </si>
  <si>
    <t>OPG JOZO SREMAC,
Koritna</t>
  </si>
  <si>
    <t>RICARDO d.o.o.
Darda</t>
  </si>
  <si>
    <t>ŽITO d.o.o.,
Osijek</t>
  </si>
  <si>
    <t>OPG STIPE MIHALJ,
Našice</t>
  </si>
  <si>
    <t>OPG MLADEN MIHALJ,
Našiće</t>
  </si>
  <si>
    <t>OPG IVAN KVETEK,
Valpovo</t>
  </si>
  <si>
    <t>BUDIMCI d.o.o.,
Budimci</t>
  </si>
  <si>
    <t>OPG DARKO RADOVIĆ,
Orahovica</t>
  </si>
  <si>
    <t>OPG Nikola Debelec,
Gornji Kraljevec</t>
  </si>
  <si>
    <t>VINOGRADARSTVO-PODRUMARSTVO "CMREČNJAK",
Sveti Urban</t>
  </si>
  <si>
    <t>OBRT POLJOPRIVREDNI PROIZVOĐAČ ZLATKO VINKOVIĆ,
Belica</t>
  </si>
  <si>
    <t>PERUTNINA PTUJ PIPO d.o.o.,
Čakovec</t>
  </si>
  <si>
    <t>OPG  MLADEN ČEH,
Belica</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</si>
  <si>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</si>
  <si>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t>
  </si>
  <si>
    <t>a) Ulaganje u izgradnju i/ili u rekonstrukciju objekata za tov goveda i držanje krava dojilja (sustav krava-tele)  unutar prostora farme
a) Ulaganje u opremanje objekata za tov goveda i držanje krava dojilja (sustav krava-tele)  unutar prostora farme</t>
  </si>
  <si>
    <t>a) Ulaganje u opremanje objekata za držanje kokoši nesilica i uzgoj pilenki lake linije, uključujući opremu za sprečavanje širenja ptičjih bolesti;</t>
  </si>
  <si>
    <t>a) Ulaganje u izgradnju i/ili rekonstrukciju staklenika/plastenika za proizvodnju voća i povrća;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</si>
  <si>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</si>
  <si>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</si>
  <si>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</si>
  <si>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t>
  </si>
  <si>
    <t xml:space="preserve">a) Ulaganje u izgradnju i/ili u rekonstrukciju objekata za držanje muznih krava, mliječnih ovaca i mliječnih koza unutar prostora farme
a) Ulaganje u opremanje objekata za držanje muznih krava, mliječnih ovaca i  mliječnih koza unutar prostora farme
b) Ulaganje u opremanje objekata za proizvodnju mlijeka poput strojeva za mužnju unutar prostora farme;
c) Ulaganje u postrojenja za hlađenje i skladištenje mlijeka unutar prostora farme;
d) Ulaganje u posebnu opremu za rukovanje i korištenje  stajskog gnoja poput sabirališta gnoja*
e) Ulaganje u specijaliziranu opremu za transport gnoja;
</t>
  </si>
  <si>
    <t>a) Ulaganje u izgradnju i/ili rekonstrukciju objekata za preradu (konzerviranje, sušenje, zamrzavanje) voća, povrća, maslina (isključujući maslinovo ulje), aromatičnog, začinskog i ljekovitog bilja i gljiva
a) Ulaganje u opremanje objekata za preradu (konzerviranje, sušenje, zamrzavanje) voća,povrća, maslina (isključujući maslinovo ulje), aromatičnog, začinskog i ljekovitog bilja i gljiva
b) Ulaganje u opremu za obradu otpadnih voda, filtriranje zraka i rashladne sustave</t>
  </si>
  <si>
    <t>b) Ulaganje u izgradnju i/ili rekonstrukciju objekata za skladištenje voća i povrća;</t>
  </si>
  <si>
    <t>a) Ulaganje u opremanje objekata za preradu (konzerviranje, sušenje, zamrzavanje) voća,povrća, maslina (isključujući maslinovo ulje), aromatičnog, začinskog i ljekovitog bilja i gljiva</t>
  </si>
  <si>
    <t>a) Ulaganje u izgradnju i/ili u rekonstrukciju objekata za držanje muznih krava, mliječnih ovaca i mliječnih koza unutar prostora farme
a) Ulaganje u opremanje objekata za držanje muznih krava, mliječnih ovaca i  mliječnih koza unutar prostora farme
e) Ulaganje u specijaliziranu opremu za transport gnoja;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</si>
  <si>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</si>
  <si>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</si>
  <si>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e) Ulaganje u opremu za obradu otpadnih voda, filtriranje zraka i rashladne sustave</t>
  </si>
  <si>
    <t>b) Ulaganje u izgradnju i/ili rekonstrukciju objekata za skladištenje voća i povrća;
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</si>
  <si>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24.08.2012.</t>
  </si>
  <si>
    <t>28.08.2012.</t>
  </si>
  <si>
    <t>27.08.2012.</t>
  </si>
  <si>
    <t>30.08.2012.</t>
  </si>
  <si>
    <t>29.08.2012.</t>
  </si>
  <si>
    <t xml:space="preserve">BARANJSKI VOĆNJACI d.o.o., Kneževi Vinogradi
</t>
  </si>
  <si>
    <t xml:space="preserve">DAMIR REČIĆ-POLJOPRIVREDNO GOSPODARSTVO REČIĆ, Oprisavci
</t>
  </si>
  <si>
    <t>31.08.2012.</t>
  </si>
  <si>
    <t>05.09.2012.</t>
  </si>
  <si>
    <t>10.09.2012.</t>
  </si>
  <si>
    <t>17.8.2012.</t>
  </si>
  <si>
    <t>13.09.2012.</t>
  </si>
  <si>
    <t>11.09.2012.</t>
  </si>
  <si>
    <t>12.09.2012.</t>
  </si>
  <si>
    <t>18.09.2012.</t>
  </si>
  <si>
    <t>20.09.2012.</t>
  </si>
  <si>
    <t>24.09.2012.</t>
  </si>
  <si>
    <t xml:space="preserve">VRTOVI VOĆA d.o.o., Zagreb
</t>
  </si>
  <si>
    <t xml:space="preserve">SAVA PARK d.o.o., Zagreb
</t>
  </si>
  <si>
    <t xml:space="preserve">NATURA INVEST d.o.o., Krnjak
</t>
  </si>
  <si>
    <t xml:space="preserve">JERKOVIĆ d.o.o., Krnjak
</t>
  </si>
  <si>
    <t xml:space="preserve">OPG GORAN JANKOV, Ogulin
</t>
  </si>
  <si>
    <t xml:space="preserve">DANERO d.o.o., Skakavac
</t>
  </si>
  <si>
    <t xml:space="preserve">ESTP d.o.o., Karlovac
</t>
  </si>
  <si>
    <t xml:space="preserve">STOJMERIĆ d.o.o., Slunj
</t>
  </si>
  <si>
    <t xml:space="preserve">PPK Karlovačka mesna industrija d.d., Karlovac
</t>
  </si>
  <si>
    <t>25.09.2012.</t>
  </si>
  <si>
    <t>29.09.2012.</t>
  </si>
  <si>
    <t>12.10.2012.</t>
  </si>
  <si>
    <t>15.10.2012.</t>
  </si>
  <si>
    <t>04.10.2012.</t>
  </si>
  <si>
    <t>02.10.2012.</t>
  </si>
  <si>
    <t>05.10.2012.</t>
  </si>
  <si>
    <t>Poljoprivredna zadruga branitelja ZLATNI VRTOVI-VIROVITICA, Virovitica</t>
  </si>
  <si>
    <t>18.10.2012.</t>
  </si>
  <si>
    <t>14.8.2012.</t>
  </si>
  <si>
    <t>6.8.2012.</t>
  </si>
  <si>
    <t>19.10.2012.</t>
  </si>
  <si>
    <t>27.10.2012.</t>
  </si>
  <si>
    <t>25.10.2012.</t>
  </si>
  <si>
    <t>OPG Tihomir Peraić, Zagreb</t>
  </si>
  <si>
    <t>29.10.2012.</t>
  </si>
  <si>
    <t>30.10.2012.</t>
  </si>
  <si>
    <t>26.10.2012.</t>
  </si>
  <si>
    <t>OPG MILOCANI ISABELLA,
Poreč</t>
  </si>
  <si>
    <t>302.1a
302.1b</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</si>
  <si>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</si>
  <si>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OPG MACINIĆ FIORE,
Poreč</t>
  </si>
  <si>
    <t>DENIS GALIĆ,
Galgovo</t>
  </si>
  <si>
    <t>ALEN LAZARIĆ,
Potpićan</t>
  </si>
  <si>
    <t>DAVOR SUBOTIĆ,
Zagreb</t>
  </si>
  <si>
    <t>ZAJEDNIČKI POLJOPRIVREDNO - POSREDNIČKI OBRT BARIĆ,
Babina Greda</t>
  </si>
  <si>
    <t>302.6a</t>
  </si>
  <si>
    <t xml:space="preserve">a) Ulaganje u izgradnju i/ili rekonstrukciju postrojenja za korištenje obnovljivih izvora energije </t>
  </si>
  <si>
    <t>302.6a
302.6b</t>
  </si>
  <si>
    <t xml:space="preserve">a) Ulaganje u izgradnju i/ili rekonstrukciju postrojenja za korištenje obnovljivih izvora energije 
b) Ulaganje u opremanje postrojenja za korištenje obnovljivih izvora energije </t>
  </si>
  <si>
    <t>POLJODJELSKI OBRT API-KOMERC,
Veli Rat</t>
  </si>
  <si>
    <t>302.1a</t>
  </si>
  <si>
    <t xml:space="preserve">a) Ulaganje u izgradnju i/ili rekonstrukciju objekata za pružanje turističkih i ugostiteljskih usluga, kao što su sobe, sanitarni čvorovi i druge prostorije uključujući objekte za držanje životinja u turističke svrhe, objekte za rekreaciju, turističke kampove,  uređenje vanjskih površina (za jahanje, sportski ribolov na kopnenim vodama, brdski biciklizam, tematske, jahačke staze), rekonstrukciju starih objekata tradicijske arhitekture (stare tradicijske stambene i gospodarske objekte) </t>
  </si>
  <si>
    <t>VILA ROJNIĆI d.o.o.,
Zagreb</t>
  </si>
  <si>
    <t>AS-DOM d.o.o.,
Viškovo</t>
  </si>
  <si>
    <t>VILA MARIJA d.o.o.,
Zagreb</t>
  </si>
  <si>
    <t>VILA KATARINA d.o.o.,
Zagreb</t>
  </si>
  <si>
    <t>VILA DRAGUZETI d.o.o.,
Zagreb</t>
  </si>
  <si>
    <t>MIHAJLO KUHAR,
Žminj</t>
  </si>
  <si>
    <t>JASMINKO BALENOVIĆ,
Zagreb</t>
  </si>
  <si>
    <t>GURANIS OBRT,
Vodnjan</t>
  </si>
  <si>
    <t>302.6b</t>
  </si>
  <si>
    <t xml:space="preserve">b) Ulaganje u opremanje postrojenja za korištenje obnovljivih izvora energije </t>
  </si>
  <si>
    <t>ENERGO SOL LABIN d.o.o., Labin</t>
  </si>
  <si>
    <t>R.S.S. Putnička agencija, Otočac</t>
  </si>
  <si>
    <t>SOL ANIMA d.o.o., Tinjan</t>
  </si>
  <si>
    <t>VLADIMIR SLADONJA, Poreč</t>
  </si>
  <si>
    <t>DRVENARIJA POŠPAIĆ,OBRT ZA IZRADU PLETENE I DRVENE GALANTERIJE, VL. ZVONKO POŠPAIĆ, Trnovec Bartolovečki</t>
  </si>
  <si>
    <t xml:space="preserve">a) Ulaganje u izgradnju i/ili rekonstrukciju objekata  u kojima se obavlja djelatnost tradicijskih obrta, uključujući objekte  u kojima se obavlja pakiranje i trženje proizvoda tradicijskih obrta  </t>
  </si>
  <si>
    <t>OPG HARI KOČEVAR,
Labin</t>
  </si>
  <si>
    <t>JASNA KERO,
Viškovo</t>
  </si>
  <si>
    <t>PLAVI OCEAN d.o.o.,
Labin</t>
  </si>
  <si>
    <t>E-SOLAR d.o.o.,
Lepoglava</t>
  </si>
  <si>
    <t>SUPERPRINT d.o.o.,
Koprivnica</t>
  </si>
  <si>
    <t xml:space="preserve">302.1
</t>
  </si>
  <si>
    <t xml:space="preserve">302.6
</t>
  </si>
  <si>
    <t>02.11.2012.</t>
  </si>
  <si>
    <t>08.11.2012.</t>
  </si>
  <si>
    <t>13.11.2012.</t>
  </si>
  <si>
    <t>15.11.2012.</t>
  </si>
  <si>
    <t>16.11.2012.</t>
  </si>
  <si>
    <t>19.11.2012.</t>
  </si>
  <si>
    <t>21.11.2012.</t>
  </si>
  <si>
    <t>22.11.2012.</t>
  </si>
  <si>
    <t>23.11.2012.</t>
  </si>
  <si>
    <t>DAVOR ŠKROPETA,
Kršan</t>
  </si>
  <si>
    <t>VILA RAKOVCI d.o.o.,
Poreč</t>
  </si>
  <si>
    <t>GRAĐEVINSKO PROIZVODNA ZADRUGA KOLAR,
Hercegovac</t>
  </si>
  <si>
    <t>ENERGIJA KRIVAK d.o.o.,
Koprivnica</t>
  </si>
  <si>
    <t>BOKITO d.o.o.,
Medulin</t>
  </si>
  <si>
    <t>PANA ENERGY d.o.o.,
Čakovec</t>
  </si>
  <si>
    <t>OBITELJSKI POLJOPRIVREDNI OBRT, VL. IVICA BANEKOVIĆ,Visoko</t>
  </si>
  <si>
    <t>29.11.2012.</t>
  </si>
  <si>
    <t>06.12.2012.</t>
  </si>
  <si>
    <t>OPG ĆORUŠIĆ JANJA,
Zaprešić</t>
  </si>
  <si>
    <t>14.12.2012.</t>
  </si>
  <si>
    <t>SUPER SAMITA d.o.o.
Koprivnica</t>
  </si>
  <si>
    <t>20.12.2012.</t>
  </si>
  <si>
    <t>21.12.2012.</t>
  </si>
  <si>
    <t>28.12.2012.</t>
  </si>
  <si>
    <t>31.12.2012.</t>
  </si>
  <si>
    <t>PALEKA, Mesarsko-trgovački obrt; Zemunik Donji</t>
  </si>
  <si>
    <t>03.01.2013.</t>
  </si>
  <si>
    <t>02.01.2013.</t>
  </si>
  <si>
    <t>10.01.2013.</t>
  </si>
  <si>
    <t>11.01.2013.</t>
  </si>
  <si>
    <t>15.01.2013.</t>
  </si>
  <si>
    <t>24.01.2013.</t>
  </si>
  <si>
    <t>OPG NEVIJA TIRELI,
Kršan</t>
  </si>
  <si>
    <t>MORENO ŽIVOLIĆ,
Svetvinčenat</t>
  </si>
  <si>
    <t>OPG KLAUDIO MILOKANOVIĆ,
Višnjan</t>
  </si>
  <si>
    <t>OPG DORIANA FABIĆ,
Poreč</t>
  </si>
  <si>
    <t>VIŠNJAN TURIZAM d.o.o., Zagreb</t>
  </si>
  <si>
    <t>MBS gradnja d.o.o.,
Varaždin</t>
  </si>
  <si>
    <t>IVAN PRŽULJ,
Zagreb</t>
  </si>
  <si>
    <t>VIŠNJAN ULAGANJA d.o.o.,
Zagreb</t>
  </si>
  <si>
    <t>"MEDAKOVIĆ" Mehaničarsko-poljoprivredno-trgovački obrt
Bršadin</t>
  </si>
  <si>
    <t>AFRODITA d.o.o., Split</t>
  </si>
  <si>
    <t>UNI VIRIDAS d.o.o., Zagreb</t>
  </si>
  <si>
    <t>NENAD MIKULANDRA, Split</t>
  </si>
  <si>
    <t>MALA KUĆA MIA J. d.o.o., Zagreb</t>
  </si>
  <si>
    <t>RBP ARHITEKTI d.o.o., Zagreb</t>
  </si>
  <si>
    <t>VILA PERINI d.o.o.,
Poreč</t>
  </si>
  <si>
    <t>DJEČJI VRTIĆ RUŽICA,
Goričan</t>
  </si>
  <si>
    <t>MOSLAVINA PROIZVODI d.o.o.,
Čazma</t>
  </si>
  <si>
    <t>USLUŽNI OBRT "AGRO FRANOLIĆ",
Malinska</t>
  </si>
  <si>
    <t>JEZERSKA VILA d.o.o.,
Ogulin</t>
  </si>
  <si>
    <t>EMIL GUŠČIĆ,
Zagreb</t>
  </si>
  <si>
    <t>VODENICA VRELO d.o.o., Zadar</t>
  </si>
  <si>
    <t>MERI VIDULIN,
Rovinj</t>
  </si>
  <si>
    <t>MIRIS d.o.o.,
Deškovići</t>
  </si>
  <si>
    <t>FRANJO LELIĆ,
Zagreb</t>
  </si>
  <si>
    <t>OPG SEVERIN IRENA,
Zagreb</t>
  </si>
  <si>
    <t>OPG STIPAN MATOŠ,
Zagreb</t>
  </si>
  <si>
    <t>MARIO ZULIANI, Barban</t>
  </si>
  <si>
    <t>SANDRA FLORIČIĆ, Pula</t>
  </si>
  <si>
    <t>MATIJA VRETENAR, Pula</t>
  </si>
  <si>
    <t>OPG ERNA OKANOVIĆ, Labin</t>
  </si>
  <si>
    <t>AG RURIS d.o.o., Buzet</t>
  </si>
  <si>
    <t>APARTMANI DIZDAR d.o.o., Medulin</t>
  </si>
  <si>
    <t>TEA GOLJA, Fažana</t>
  </si>
  <si>
    <t>IGOR RUNKO, Kršan</t>
  </si>
  <si>
    <t>IVAN ČULINA, Zagreb</t>
  </si>
  <si>
    <t>KARMELA PIFAR,
Pula</t>
  </si>
  <si>
    <t>SOL NAVITAS LABIN d.o.o., Labin</t>
  </si>
  <si>
    <t>OPG DALIBOR STAŠIĆ, Krk</t>
  </si>
  <si>
    <t>I.K.DOMUS d.o.o., Rijeka</t>
  </si>
  <si>
    <t>OPG JURKOVIĆ IGOR, Poreč</t>
  </si>
  <si>
    <t>BUDIMIR d.o.o., Đakovo</t>
  </si>
  <si>
    <t>302.7b</t>
  </si>
  <si>
    <t>302.1b</t>
  </si>
  <si>
    <t>302.7a
302.7b</t>
  </si>
  <si>
    <t xml:space="preserve">
b) Ulaganje u opremanje postrojenja za korištenje obnovljivih izvora energije 
</t>
  </si>
  <si>
    <t xml:space="preserve">b) Ulaganje u opremanje objekata za pružanje turističkih i ugostiteljskih usluga kao što su sobe, sanitarni čvorovi i druge prostorije uključujući objekte za držanje životinja kao u turističke svrhe, objekte za rekreaciju, turističke kampove, uređenje vanjskih površina (za jahanje, sportski ribolov na kopnenim vodama, brdski biciklizam, tematske, jahačke staze), opremanje vezano uz rekonstrukciju starih objekata tradicijske arhitekture (stare tradicijske stambene i gospodarske objekte) </t>
  </si>
  <si>
    <t xml:space="preserve">a) Ulaganje u izgradnju i/ili rekonstrukciju objekata za pružanje nepoljoprivrednih usluga u ruralnim područjima: IT centara, radionica za popravak strojeva poljoprivredne i šumarske mehanizacije, dječjih vrtića,  igraonica za djecu, sportsko-rekreativnih centara za mlade i odrasle.
b) Ulaganje u opremanje kapaciteta za pružanje nepoljoprivrednih usluga u ruralnim područjima: IT centara, radionica za popravak strojeva poljoprivredne i šumarske mehanizacije, dječjih vrtića,  igraonica za djecu, sportsko-rekreativnih centara za mlade i odrasle
</t>
  </si>
  <si>
    <t>31.01.2013.</t>
  </si>
  <si>
    <t xml:space="preserve">VLADO MRČELA, Omiš
</t>
  </si>
  <si>
    <t>07.02.2013.</t>
  </si>
  <si>
    <t>08.02.2013.</t>
  </si>
  <si>
    <t>15.02.2013.</t>
  </si>
  <si>
    <t>13.02.2013.</t>
  </si>
  <si>
    <t>19.02.2013.</t>
  </si>
  <si>
    <t>20.02.2013.</t>
  </si>
  <si>
    <t>26.02.2013.</t>
  </si>
  <si>
    <t>28.02.2013.</t>
  </si>
  <si>
    <t>27.02.2013.</t>
  </si>
  <si>
    <t>06.03.2013.</t>
  </si>
  <si>
    <t>07.03.2013.</t>
  </si>
  <si>
    <t>05.03.2013.</t>
  </si>
  <si>
    <t>27.03.2013.</t>
  </si>
  <si>
    <t>02.04.2013.</t>
  </si>
  <si>
    <t>05.04.2013.</t>
  </si>
  <si>
    <t>POLJOPRIVREDNI OBRT DOMI VL. TOMISLAV ŠPEHAR,
Zapolje</t>
  </si>
  <si>
    <t>15.04.2013.</t>
  </si>
  <si>
    <t>17.04.2013.</t>
  </si>
  <si>
    <t>19.04.2013.</t>
  </si>
  <si>
    <t>20.04.2013.</t>
  </si>
  <si>
    <t>25.04.2013.</t>
  </si>
  <si>
    <t>22.04.2013.</t>
  </si>
  <si>
    <t>02.05.2013.</t>
  </si>
  <si>
    <t>09.05.2013.</t>
  </si>
  <si>
    <t>06.05.2013.</t>
  </si>
  <si>
    <t>04.05.2013.</t>
  </si>
  <si>
    <t>14.05.2013.</t>
  </si>
  <si>
    <t>23.05.2013.</t>
  </si>
  <si>
    <t>POLJOPRIVREDNI CENTAR d.o.o., Veliškovci</t>
  </si>
  <si>
    <t>LAG Moslavina</t>
  </si>
  <si>
    <t>LAG Podravina</t>
  </si>
  <si>
    <t>LAG Zapadna Slavonija</t>
  </si>
  <si>
    <t>LAG Vuka-Dunav</t>
  </si>
  <si>
    <t>LAG Mura-Drava</t>
  </si>
  <si>
    <t>LAG Adrion</t>
  </si>
  <si>
    <t>LAG BILOGORA PAPUK</t>
  </si>
  <si>
    <t>LAG Vallis Colapis</t>
  </si>
  <si>
    <t>LAG Laura</t>
  </si>
  <si>
    <t>LAG Zrinska Gora-Turopolje</t>
  </si>
  <si>
    <t>LAG Istočna Istra</t>
  </si>
  <si>
    <t>LAG Izvor</t>
  </si>
  <si>
    <t>LAG Virovitički prsten</t>
  </si>
  <si>
    <t xml:space="preserve">LAG Papuk </t>
  </si>
  <si>
    <t>LAG Marinianis</t>
  </si>
  <si>
    <t>LAG Zeleni Trokut</t>
  </si>
  <si>
    <t>LAG Središnja Istra</t>
  </si>
  <si>
    <t>LAG Mareta</t>
  </si>
  <si>
    <t>LAG Gorski Kotar</t>
  </si>
  <si>
    <t>LAG Krka</t>
  </si>
  <si>
    <t>LAG Južna Istra</t>
  </si>
  <si>
    <t>LAG Bosutski niz</t>
  </si>
  <si>
    <t>LAG Škoji</t>
  </si>
  <si>
    <t>LAG Frankopan</t>
  </si>
  <si>
    <t>LAG Petrova Gora</t>
  </si>
  <si>
    <t>LAG Baranja</t>
  </si>
  <si>
    <t>LAG Vinodol</t>
  </si>
  <si>
    <t>LAG Šumanovci</t>
  </si>
  <si>
    <t>LAG Cetinska Krajina</t>
  </si>
  <si>
    <t>LAG Srijem</t>
  </si>
  <si>
    <t>LAG Posavina</t>
  </si>
  <si>
    <t xml:space="preserve">LAG 5 </t>
  </si>
  <si>
    <t>LAG Međimurski doli i bregi</t>
  </si>
  <si>
    <t>LAG Neretva</t>
  </si>
  <si>
    <t>22.05.2013.</t>
  </si>
  <si>
    <t>29.05.2013.</t>
  </si>
  <si>
    <t>05.06.2013.</t>
  </si>
  <si>
    <t>06.06.2013.</t>
  </si>
  <si>
    <t>10.06.2013.</t>
  </si>
  <si>
    <t>14.06.2013.</t>
  </si>
  <si>
    <t>17.06.2013.</t>
  </si>
  <si>
    <t>07.06.2013.</t>
  </si>
  <si>
    <t>21.06.2013.</t>
  </si>
  <si>
    <t>19.06.2013.</t>
  </si>
  <si>
    <t>04.07.2013.</t>
  </si>
  <si>
    <t>LAG Karašica</t>
  </si>
  <si>
    <t>08.07.2013.</t>
  </si>
  <si>
    <t>05.07.2013.</t>
  </si>
  <si>
    <t>09.07.2013.</t>
  </si>
  <si>
    <t>Ministarstvo poljoprivrede, Uprava ruralnog razvoja, EU i međunarodne suradnje</t>
  </si>
  <si>
    <t>Sudjelovanje 55. sudionika, imenovanih članova Odbora, predstavnika UD, misije RH pri EU, Nacionalnog fonda, NIPAK, NDO i IA na 12. sjednici Odbora za praćenje u Splitu</t>
  </si>
  <si>
    <t xml:space="preserve">Sudjelovanje na 11. sastanku Koordinacijskog odbora Europske mreže za ruralni razvoj (ENRD) i 18. Sastanku nacionalnih ruralnih mreža (NRN) u Portugalu, Tomar, Largo Candido Dos Reis 1, Hotel Dos Templarios.
</t>
  </si>
  <si>
    <t>Sudjelovanje na 16. sastanku Odbora stručnjaka za evaluaciju Programa RR u Briselu 19.6.2013</t>
  </si>
  <si>
    <t>TP</t>
  </si>
  <si>
    <t>18.06.2013.</t>
  </si>
  <si>
    <t>04.06.2013.</t>
  </si>
  <si>
    <t>OPG JOSIP KIŠ, Križ</t>
  </si>
  <si>
    <t>OPG ZORAN KOZJAK, Belica</t>
  </si>
  <si>
    <t>FRUCTUS d.o.o., ZA POLJOPRIVREDNU PROIZVODNJU, TRGOVINU I USLUGE, Velika Ludina</t>
  </si>
  <si>
    <t>POLJOPRIVREDNA PROIZVODNJA I USLUGE "MALNAR", Bektež</t>
  </si>
  <si>
    <t xml:space="preserve">POLJOPRIVREDA I USLUGE "NOVOSELEC", Maruševec </t>
  </si>
  <si>
    <t>PAJTLER OBITELJSKO GOSPODARSTVO VL. ŽELJKO PAJTLER, Mrzović</t>
  </si>
  <si>
    <t>POLJO-GAJ d.o.o., Gaj</t>
  </si>
  <si>
    <t>TERRA - OBRT ZA POLJOPRIVREDU, TRGOVINU I USLUGE, Đakovo</t>
  </si>
  <si>
    <t>FARMA TOMAŠANCI d.o.o., Semeljci</t>
  </si>
  <si>
    <t>OPG ŠPORER KATICA, Križevci</t>
  </si>
  <si>
    <t>OPG KRISTIJAN BRANIŠA, Belica</t>
  </si>
  <si>
    <t>FRIDRIH d.o.o., Sesvetski Kraljevac</t>
  </si>
  <si>
    <t>POLJOPRIVREDNI OBRT "VALENTINA", Popovača</t>
  </si>
  <si>
    <t>OPG GORAN BAKSA, Belica</t>
  </si>
  <si>
    <t>OPG KRUNOSLAV ŠKVORC, Belica</t>
  </si>
  <si>
    <t>OPG MIROSLAV KOLIĆ, Jarmina</t>
  </si>
  <si>
    <t>OPG NENAD KOSI, Čakovec</t>
  </si>
  <si>
    <t>OPG JOSIP NOVAK, Drenje</t>
  </si>
  <si>
    <t>FABRIC - OBRT U POLJOPRIVREDI, Drenje</t>
  </si>
  <si>
    <t>ABC OBRT U POLJOPRIVREDI, Satnica Đakovačka</t>
  </si>
  <si>
    <t>OPG DANIEL PEK, Drenje</t>
  </si>
  <si>
    <t>OPG ANĐELKO ĆORIĆ, Đakovo</t>
  </si>
  <si>
    <t xml:space="preserve">KUKURIKU d.o.o., Veliki Bukovec </t>
  </si>
  <si>
    <t xml:space="preserve">OPG TAJANA HABUŠ, Čeminac </t>
  </si>
  <si>
    <t>OPG VESNA BAŠIĆ, Čepin</t>
  </si>
  <si>
    <t>OPG HINKO MIKANOVIĆ, Cernik</t>
  </si>
  <si>
    <t>OPG DAMIR PITINAC, Viškovci</t>
  </si>
  <si>
    <t>ANAGALIS d.o.o., Podgorač</t>
  </si>
  <si>
    <t>OBRT POLJOPRIVREDNI PROIZVOĐAČ BOŽO PREMUŠ, Belica</t>
  </si>
  <si>
    <t>OPG MATIJAŠEVIĆ, Bogodanovci</t>
  </si>
  <si>
    <t>OPG JOSIP GAZIĆ, Vuka</t>
  </si>
  <si>
    <t>OBRT "LEONA", Požega</t>
  </si>
  <si>
    <t>FARMA SALAŠ d.o.o., Marijanci</t>
  </si>
  <si>
    <t>OPG MIHAJLO FRANKOVIĆ, Đakovo</t>
  </si>
  <si>
    <t>OPG IGOR BRIJAČAK, Gradina</t>
  </si>
  <si>
    <t>OPG MLADEN TOMAŠEVIĆ, Bošnjaci</t>
  </si>
  <si>
    <t>POLJOPRIVREDNA-MLJEKARSKA ZADRUGA ZAGORKA, Zagorska sela</t>
  </si>
  <si>
    <t>OPG SANJIN VUIĆ, Drenovci</t>
  </si>
  <si>
    <t>BRKANIĆ POLJOPRIVREDNA PROIZVODNJA, Magadenovac</t>
  </si>
  <si>
    <t>RICARDO d.o.o., Darda</t>
  </si>
  <si>
    <t>OPG HRVOJE  BRKANIĆ, Magadenovac</t>
  </si>
  <si>
    <t>ORIUS d.o.o., Zagreb</t>
  </si>
  <si>
    <t>OPG Vinka Švaganović, Velika Kopanica</t>
  </si>
  <si>
    <t>VINA MARKOTA d.o.o., Pleternica</t>
  </si>
  <si>
    <t>KOPLJAR poljoprivredni obrt, Vuka</t>
  </si>
  <si>
    <t>OPG KREŠIMIR POSEDI, Štrigova</t>
  </si>
  <si>
    <t>OPG DANE BARIŠIĆ, Čepin</t>
  </si>
  <si>
    <t>OPG IVO ZELIĆ, Petrijevci</t>
  </si>
  <si>
    <t>PETRIČEVIĆ d.o.o., Stari Mikanovci</t>
  </si>
  <si>
    <t>POLJOPRIVREDNO GOSPODARSTVO KOLESARIĆ, Bebrina</t>
  </si>
  <si>
    <t>OPG JOSIP CAFUK, Vidovec</t>
  </si>
  <si>
    <t>FUNGUS PANONIA d.o.o., Donji Miholjac</t>
  </si>
  <si>
    <t>RAVNICA OBRT ZA RATARSTVO I VOĆARSTVO, Osijek</t>
  </si>
  <si>
    <t>AGROPROM d.o.o., Ogulin</t>
  </si>
  <si>
    <t>PRIUS FRUCTUS d.o.o., Šestanovac</t>
  </si>
  <si>
    <t>VUČKOVIĆ POLJOPRIVREDNA PROIZVODNJA, Donji Andrijevci</t>
  </si>
  <si>
    <t>OPG ZDRAVKO POSEDI, Gornji Mihaljevac</t>
  </si>
  <si>
    <t>OBITELJSKI OBRT POLJOPRIVREDNO GOSPODARSTVO "MLAĐAN ", Dubrava</t>
  </si>
  <si>
    <t>OPG VEDRAN KRALJIĆ, Sveti Đurđ</t>
  </si>
  <si>
    <t>POLJOPROMET d.o.o., Metković</t>
  </si>
  <si>
    <t>OPG SENKA KOSEC, Sveti Đurđ</t>
  </si>
  <si>
    <t>OPG DALIBOR MILOVANOVIĆ, Garčin</t>
  </si>
  <si>
    <t>OPG BRANKO KOVAČIĆ, Čazma</t>
  </si>
  <si>
    <t>SAMITA KOMERC d.o.o., Koprivnica</t>
  </si>
  <si>
    <t xml:space="preserve">DESYRE d.o.o., Vidovec </t>
  </si>
  <si>
    <t>OPG MILJENKO LEVANIĆ, Petrijanec</t>
  </si>
  <si>
    <t>OPG VINCELJAK ANKICA, Radoboj</t>
  </si>
  <si>
    <t>OPG ŽELJKO KANCELJAK, Novo Čiće</t>
  </si>
  <si>
    <t>OPG DOBRIVOJ BOROJEVIĆ, Trojeglava</t>
  </si>
  <si>
    <t>OPG CRNČAN JELKA, Marijanci</t>
  </si>
  <si>
    <t>OPG BRIGITA TONKOVAC, Čepin</t>
  </si>
  <si>
    <t>STANCIJA ST'ANTONIO d.o.o., Vodnjan</t>
  </si>
  <si>
    <t>ZLATARI d.o.o., Slunj</t>
  </si>
  <si>
    <t>EURO TIM d.o.o., Oriovac</t>
  </si>
  <si>
    <t>OPG ZVONKO SABO, Koprivnički Bregi</t>
  </si>
  <si>
    <t>FARMA MUZNIH KRAVA MALA BRANJEVINA d.o.o., Osijek</t>
  </si>
  <si>
    <t>FARMA MUZNIH KRAVA ORLOVNJAK d.o.o., Antunovac</t>
  </si>
  <si>
    <t>OSATINA GRUPA d.o.o., Semeljci</t>
  </si>
  <si>
    <t>OPG ANĐELKO FISTRIĆ, Zagorska Sela</t>
  </si>
  <si>
    <t>OPG ANTON ŠKUNCA, Novalja</t>
  </si>
  <si>
    <t>FILUM d.o.o., Zlatar Bistrica</t>
  </si>
  <si>
    <t>OPG MARIJANA GABAJ, Koprivnički Bregi</t>
  </si>
  <si>
    <t>OPG MARINKA SETNIK, Mali Bukovec</t>
  </si>
  <si>
    <t>OPG MARIO RENGEL, Pitomača</t>
  </si>
  <si>
    <t>OPG LJUBOMIR VLAHEK, Donji Kraljevec</t>
  </si>
  <si>
    <t>OPG ZORAN NINČEVIĆ, Čačinci</t>
  </si>
  <si>
    <t>DAM d.o.o.,  Špišić Bukovica</t>
  </si>
  <si>
    <t>TVRDA STINA BRANITELJSKA GRAĐEVINSKO-OBRTNIČKA ZADRUGA, Split</t>
  </si>
  <si>
    <t>OPG JERKO CENGER, Daruvar</t>
  </si>
  <si>
    <t>OPG MIRJANA VUKOVIĆ, Vukovar</t>
  </si>
  <si>
    <t>OPG KRISTIJAN ŠAJNOVIĆ, Domašinec</t>
  </si>
  <si>
    <t>AGRO-JAKŠIĆ d.o.o., Slakovci</t>
  </si>
  <si>
    <t>EKO SUCUS d.o.o., Hrvatski Leskovac</t>
  </si>
  <si>
    <t>JAN-SPIDER d.o.o., Pitomača</t>
  </si>
  <si>
    <t>NUJIĆ MARKO d.o.o., Zagreb</t>
  </si>
  <si>
    <t>OPG TIHOMIR MATANČIĆ, Slatina</t>
  </si>
  <si>
    <t>POLJODJELSKO - TRGOVAČKI OBRT " BERTIĆ ", vl. IGOR BERTIĆ, Otok</t>
  </si>
  <si>
    <t>KOMET d.o.o., Županja</t>
  </si>
  <si>
    <t>OPG JOSIP ŠIRJAN, Ivanić Grad</t>
  </si>
  <si>
    <t>OPG GERŽINIĆ MARKO, Vižinada</t>
  </si>
  <si>
    <t>POLJODJELSKO - PRIJEVOZNIČKI OBRT " B R O N I Ć ", Retkovci</t>
  </si>
  <si>
    <t>AGRO-EL d.o.o., Čakovec</t>
  </si>
  <si>
    <t>OPG VLADIMIR RUŠNOV, Berak</t>
  </si>
  <si>
    <t>OPG VLADO ŠIMATOVIĆ, Čačinci</t>
  </si>
  <si>
    <t>TRGOIMPORT d.o.o., Kloštar Podravski</t>
  </si>
  <si>
    <t>OBRT ZA LOV I POLJOPRIVREDU "AGROLOV" , Bošnjaci</t>
  </si>
  <si>
    <t>POLJOPRIVREDNI OBRT"ŠIMUN" vl. Hrvoje Bošnjaković, Bapska</t>
  </si>
  <si>
    <t>LUG d.o.o. ZA POLJ. PROIZVODNJU, TRGOVINU I TRANSPORT, Donji Andrijevc</t>
  </si>
  <si>
    <t>POLJOPRIVREDNI OBRT "DRK", Belica</t>
  </si>
  <si>
    <t>POLJOPRIVREDNI OBRT "NOVOSEL", Lukač</t>
  </si>
  <si>
    <t>DAR BLUE d.o.o., Varaždin</t>
  </si>
  <si>
    <t xml:space="preserve">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specijaliziranu opremu za berbu, sortiranje i pakiranje voća i povrća uključujući stolno grožđe;
</t>
  </si>
  <si>
    <t>b) Ulaganje u specijaliziranu opremu za berbu, sortiranje i pakiranje voća i povrća uključujući stolno grožđe;
a) Ulaganje u specijaliziranu opremu za berbu, sortiranje i pakiranje voća i povrća uključujući stolno grožđe;</t>
  </si>
  <si>
    <t>a)Ulaganje u poljoprivrednu mehanizaciju - ostala mehanizacija i poljoprivredna oprema
b)Ulaganje u poljoprivrednu mehanizaciju - traktor</t>
  </si>
  <si>
    <t>a) Ulaganje u izgradnju i/ili u rekonstrukciju objekata za skladištenje i sušenje žitarica i uljarica
a)Ulaganje u poljoprivrednu mehanizaciju - ostala mehanizacija i poljoprivredna oprema
b)Ulaganje u poljoprivrednu mehanizaciju - traktori</t>
  </si>
  <si>
    <t>b)Ulaganje u poljoprivrednu mehanizaciju-traktori</t>
  </si>
  <si>
    <t xml:space="preserve">a)Ulaganje u poljoprivrednu mehanizaciju - ostala mehanizacija i poljoprivredna oprema
b)Ulaganje u poljoprivrednu mehanizaciju - traktori
</t>
  </si>
  <si>
    <t>b) Ulaganje u izgradnju i/ili rekonstrukciju objekata za skladištenje voća i povrća;
c) Ulaganje u opremanje objekata za skladištenje voća i povrća;</t>
  </si>
  <si>
    <t>a)Ulaganje u specijaliziranu opremu za transport gnoja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</si>
  <si>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
</t>
  </si>
  <si>
    <t>b) Ulaganje u specijaliziranu opremu za berbu, sortiranje i pakiranje voća i povrća uključujući stolno grožđe;
a) Ulaganje u poljoprivrednu mehanizaciju - ostala mehanizacija i poljoprivredna oprema
b) Ulaganje u poljoprivrednu mehanizaciju - traktori</t>
  </si>
  <si>
    <t>f) Ulaganje u opremanje objekata za proizvodnju gljiva</t>
  </si>
  <si>
    <t>a) Ulaganje u poljoprivrednu mehanizaciju - ostala mehanizacija i poljoprivredna oprema
b) Ulaganje u poljoprivrednu mehanizaciju - traktori</t>
  </si>
  <si>
    <t>b) Ulaganje u specijaliziranu opremu za berbu, sortiranje i pakiranje voća i povrća uključujući stolno grožđe;
b) Ulaganje u poljoprivrednu mehanizaciju - traktori</t>
  </si>
  <si>
    <t>b) Ulaganje u specijaliziranu opremu za berbu, sortiranje i pakiranje voća i povrća uključujući stolno grožđe;
g) Ulaganje u izgradnju postrojenja za proizvodnju energije iz obnovljivih izvora na farmi</t>
  </si>
  <si>
    <t>d) Ulaganje u sustav za zaštitu od tuče na gospodarstvu (uključujući računalnu opremu) za voćnjake i stolno grožđe
b) Ulaganje u poljoprivrednu mehanizaciju - traktori</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</si>
  <si>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</si>
  <si>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a) Ulaganje u izgradnju i/ili u rekonstrukciju objekata za držanje muznih krava, mliječnih ovaca i mliječnih koza unutar prostora farme
a) Ulaganje u poljoprivrednu mehanizaciju - ostala mehanizacija i poljoprivredna oprema
b) Ulaganje u poljoprivrednu mehanizaciju - traktori</t>
  </si>
  <si>
    <t>a) Ulaganje u izgradnju i/ili u rekonstrukciju objekata za skladištenje i sušenje žitarica i uljarica
a) Ulaganje u poljoprivrednu mehanizaciju - ostala mehanizacija i poljoprivredna oprema</t>
  </si>
  <si>
    <t>e) Ulaganje u specijaliziranu opremu za transport gnoja*</t>
  </si>
  <si>
    <t>a) Ulaganje u poljoprivrednu mehanizaciju - ostala mehanizacija i poljoprivredna oprema</t>
  </si>
  <si>
    <t>a) Ulaganje u izgradnju i/ili u rekonstrukciju objekata za držanje muznih krava, mliječnih ovaca i mliječnih koza unutar prostora farme
b) Ulaganje u izgradnju i/ili u rekonstrukciju skladišnih kapaciteta  za stajski gnoj
a) Ulaganje u opremanje objekata za držanje muznih krava, mliječnih ovaca i  mliječnih koza unutar prostora farme
e) Ulaganje u specijaliziranu opremu za transport gnoja
b) Ulaganje u poljoprivrednu mehanizaciju - traktori</t>
  </si>
  <si>
    <t>a) Ulaganje u izgradnju i/ili u rekonstrukciju objekata za držanje peradi ( tov pilića i uzgoj  nesilica teških linija) unutar prostora farme;
a) Ulaganje u opremanje objekata za držanje peradi, uključujući opremu za sprječavanje širenja ptičjih bolesti unutar prostora farme;
c) Ulaganje u specijaliziranu opremu za transport gnoja</t>
  </si>
  <si>
    <t>d) Ulaganje u sustav za zaštitu od tuče na gospodarstvu (uključujući računalnu opremu) za voćnjake i stolno grožđe</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</si>
  <si>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</si>
  <si>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e) Ulaganje u specijaliziranu opremu za transport gnoja*
b) Ulaganje u poljoprivrednu mehanizaciju - traktori</t>
  </si>
  <si>
    <t>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</si>
  <si>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c) Ulaganje u specijaliziranu opremu za transport gnoja*
a) Ulaganje u poljoprivrednu mehanizaciju - ostala mehanizacija i poljoprivredna oprema</t>
  </si>
  <si>
    <t>c) Ulaganje u novo podizanje i/ili restrukturiranje i zamjenu postojećih nasada voća i stolnog grožđa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</si>
  <si>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</si>
  <si>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b) Ulaganje u izgradnju i/ili u rekonstrukciju skladišnih kapaciteta  za stajski gnoj;</t>
  </si>
  <si>
    <t>a) Ulaganje u izgradnju i/ili u rekonstrukciju objekata za tov goveda i držanje krava dojilja (sustav krava-tele)  unutar prostora farme</t>
  </si>
  <si>
    <t>b) Ulaganje u izgradnju i/ili rekonstrukciju objekata za skladištenje voća i povrća;
c) Ulaganje u novo podizanje i/ili restrukturiranje i zamjenu postojećih nasada voća i stolnog grožđa 
b) Ulaganje u specijaliziranu opremu za berbu, sortiranje i pakiranje voća i povrća uključujući stolno grožđe;</t>
  </si>
  <si>
    <t>c) Ulaganje u novo podizanje i/ili restrukturiranje i zamjenu postojećih nasada voća i stolnog grožđa 
a) Ulaganje u poljoprivrednu mehanizaciju - ostala mehanizacija i poljoprivredna oprema
b) Ulaganje u poljoprivrednu mehanizaciju - traktori</t>
  </si>
  <si>
    <t>c) Ulaganje u novo podizanje i/ili restrukturiranje i zamjenu postojećih nasada voća i stolnog grožđa 
b) Ulaganje u specijaliziranu opremu za berbu, sortiranje i pakiranje voća i povrća uključujući stolno grožđe;
a) Ulaganje u poljoprivrednu mehanizaciju - ostala mehanizacija i poljoprivredna oprema
b) Ulaganje u poljoprivrednu mehanizaciju - traktori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</si>
  <si>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t>
  </si>
  <si>
    <t>c) Ulaganje u novo podizanje i/ili restrukturiranje i zamjenu postojećih nasada voća i stolnog grožđa 
d) Ulaganje u sustav za zaštitu od tuče na gospodarstvu (uključujući računalnu opremu) za voćnjake i stolno grožđe
a) Ulaganje u poljoprivrednu mehanizaciju - ostala mehanizacija i poljoprivredna oprema
b) Ulaganje u poljoprivrednu mehanizaciju - traktori</t>
  </si>
  <si>
    <t>d) ulaganja u restrukturiranje i zamjenu postojećih nasada vinskih kultivara grožđa i maslina 
a) Ulaganje u poljoprivrednu mehanizaciju - ostala mehanizacija i poljoprivredna oprema</t>
  </si>
  <si>
    <t>b) Ulaganje u izgradnju i/ili u rekonstrukciju skladišnih kapaciteta za stajski gnoj*
a) Ulaganje u poljoprivrednu mehanizaciju - ostala mehanizacija i poljoprivredna oprema
b) Ulaganje u poljoprivrednu mehanizaciju - traktori</t>
  </si>
  <si>
    <t>c) Ulaganje u novo podizanje i/ili restrukturiranje i zamjenu postojećih nasada voća i stolnog grožđa 
d) Ulaganje u sustav za zaštitu od tuče na gospodarstvu (uključujući računalnu opremu) za voćnjake i stolno grožđe</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</si>
  <si>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
b) Ulaganje u poljoprivrednu mehanizaciju - traktori</t>
  </si>
  <si>
    <t>c) Ulaganje u specijaliziranu opremu za transport gnoja*
b) Ulaganje u poljoprivrednu mehanizaciju - traktori</t>
  </si>
  <si>
    <t>a) Ulaganje u izgradnju i/ili u rekonstrukciju objekata za držanje peradi ( tov pilića i uzgoj  nesilica teških linija) unutar prostora farme;
b) Ulaganje u izgradnju i/ili u rekonstrukciju skladišnih kapaciteta za stajski gnoj;
a) Ulaganje u opremanje objekata za držanje peradi, uključujući opremu za sprječavanje širenja ptičjih bolesti unutar prostora farme;
c) Ulaganje u specijaliziranu opremu za transport gnoja*
a) Ulaganje u poljoprivrednu mehanizaciju - ostala mehanizacija i poljoprivredna oprema
b) Ulaganje u poljoprivrednu mehanizaciju - traktori</t>
  </si>
  <si>
    <t>d) ulaganja u restrukturiranje i zamjenu postojećih nasada vinskih kultivara grožđa i maslina 
e) ulaganje u izgradnju sustava za navodnjavanje na otvorenom za trajne nasade i površine pod povrćem, koristeći podzemne (izvori i bunari) i površinske vode (rijeke, jezera i akumulacije); izgradnja sustava, uključujući pumpe, cijevi, ventile i raspršivače; izgradnja bunara</t>
  </si>
  <si>
    <t>c) Ulaganje u novo podizanje i/ili restrukturiranje i zamjenu postojećih nasada voća i stolnog grožđa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</si>
  <si>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a) Ulaganje u opremanje objekata za držanje kokoši nesilica i/ili uzgoj pilenki lake linije, uključujući opremu za sprečavanje širenja ptičjih bolesti;</t>
  </si>
  <si>
    <t>c) Ulaganje u opremanje objekata za skladištenje voća i povrća;
a) Ulaganje u poljoprivrednu mehanizaciju - ostala mehanizacija i poljoprivredna oprema
b) Ulaganje u poljoprivrednu mehanizaciju - traktori</t>
  </si>
  <si>
    <t>e) Ulaganje u specijaliziranu opremu za transport gnoja*
a) Ulaganje u poljoprivrednu mehanizaciju - ostala mehanizacija i poljoprivredna oprema
b) Ulaganje u poljoprivrednu mehanizaciju - traktori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</si>
  <si>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</si>
  <si>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a) Ulaganje u izgradnju i/ili u rekonstrukciju objekata za skladištenje i sušenje žitarica i uljarica
a) Ulaganje u opremanje objekata za skladištenje i sušenje žitarica i uljarica
a) Ulaganje u poljoprivrednu mehanizaciju - ostala mehanizacija i poljoprivredna oprema
b) Ulaganje u poljoprivrednu mehanizaciju - traktori</t>
  </si>
  <si>
    <t>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</si>
  <si>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a) Ulaganje u opremanje objekata za skladištenje i sušenje žitarica i uljarica
a) Ulaganje u poljoprivrednu mehanizaciju - ostala mehanizacija i poljoprivredna oprema
b) Ulaganje u poljoprivrednu mehanizaciju - traktori</t>
  </si>
  <si>
    <t>d) Ulaganje u posebnu opremu za rukovanje i korištenje  stajskog gnoja poput sabirališta gnoja*
e) Ulaganje u specijaliziranu opremu za transport gnoja*</t>
  </si>
  <si>
    <t>c) Ulaganje u novo podizanje i/ili restrukturiranje i zamjenu postojećih nasada voća i stolnog grožđa 
d) ulaganja u restrukturiranje i zamjenu postojećih nasada vinskih kultivara grožđa i maslina 
a) Ulaganje u poljoprivrednu mehanizaciju - ostala mehanizacija i poljoprivredna oprema
b) Ulaganje u poljoprivrednu mehanizaciju - traktori</t>
  </si>
  <si>
    <t>b) Ulaganje u izgradnju i/ili rekonstrukciju objekata za skladištenje voća i povrća;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c) Ulaganje u opremanje objekata za skladištenje voća i povrća;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</si>
  <si>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a) Ulaganje u opremanje objekata za držanje muznih krava, mliječnih ovaca i  mliječnih koza unutar prostora farme
e) Ulaganje u specijaliziranu opremu za transport gnoja*</t>
  </si>
  <si>
    <t>b) Ulaganje u izgradnju i/ili rekonstrukciju objekata za skladištenje voća i povrća;
b) Ulaganje u specijaliziranu opremu za berbu, sortiranje i pakiranje voća i povrća uključujući stolno grožđe;
a) Ulaganje u poljoprivrednu mehanizaciju - ostala mehanizacija i poljoprivredna oprema
b) Ulaganje u poljoprivrednu mehanizaciju - traktori</t>
  </si>
  <si>
    <t>a) Ulaganje u izgradnju i/ili u rekonstrukciju objekata za držanje muznih krava, mliječnih ovaca i mliječnih koza unutar prostora farme
a) Ulaganje u opremanje objekata za držanje muznih krava, mliječnih ovaca i  mliječnih koza unutar prostora farme
b) Ulaganje u opremanje objekata za proizvodnju mlijeka poput strojeva za mužnju unutar prostora farme;
c) Ulaganje u postrojenja za hlađenje i skladištenje mlijeka unutar prostora farme;</t>
  </si>
  <si>
    <t>a) Ulaganje u opremanje objekata za skladištenje i sušenje žitarica i uljarica
b) Ulaganje u opremanje postrojenja za proizvodnju energije iz obnovljivih izvora na farmi
a) Ulaganje u poljoprivrednu mehanizaciju - ostala mehanizacija i poljoprivredna oprema
b) Ulaganje u poljoprivrednu mehanizaciju - traktori</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</si>
  <si>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 (iznos iskazan do limita 3750 kn/kW, preko toga u neprihvatljivim troškovima)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</si>
  <si>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a) Ulaganje u poljoprivrednu mehanizaciju - ostala mehanizacija i poljoprivredna oprema</t>
  </si>
  <si>
    <t>a) Ulaganje u izgradnju i/ili u rekonstrukciju objekata za skladištenje i sušenje žitarica i uljarica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</si>
  <si>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b) Ulaganje u poljoprivrednu mehanizaciju - traktori</t>
  </si>
  <si>
    <t>a) Ulaganje u izgradnju i/ili u rekonstrukciju objekata za držanje kokoši nesilica i/ili uzgoj pilenki lake linije;
a) Ulaganje u opremanje objekata za držanje kokoši nesilica i/ili uzgoj pilenki lake linije, uključujući opremu za sprečavanje širenja ptičjih bolesti;
a) Ulaganje u poljoprivrednu mehanizaciju - ostala mehanizacija i poljoprivredna oprema
b) Ulaganje u poljoprivrednu mehanizaciju - traktori</t>
  </si>
  <si>
    <t>a) Ulaganje u opremanje  staklenika/plastenika za proizvodnju voća i povrća;</t>
  </si>
  <si>
    <t xml:space="preserve">c) Ulaganje u specijaliziranu opremu za transport gnoja*
a) Ulaganje u poljoprivrednu mehanizaciju - ostala mehanizacija i poljoprivredna oprema
b) Ulaganje u poljoprivrednu mehanizaciju - traktori
</t>
  </si>
  <si>
    <t>b) 
a) Ulaganje u poljoprivrednu mehanizaciju - ostala mehanizacija i poljoprivredna oprema
b) Ulaganje u poljoprivrednu mehanizaciju - traktori</t>
  </si>
  <si>
    <t xml:space="preserve">a) Ulaganje u izgradnju i/ili u rekonstrukciju objekata za skladištenje i sušenje žitarica i uljarica
a) Ulaganje u opremanje objekata za skladištenje i sušenje žitarica i uljarica
a) Ulaganje u poljoprivrednu mehanizaciju - ostala mehanizacija i poljoprivredna oprema
b) Ulaganje u poljoprivrednu mehanizaciju - traktori
</t>
  </si>
  <si>
    <t>a) Ulaganje u opremanje objekata za skladištenje i sušenje žitarica i uljarica
a) Ulaganje u poljoprivrednu mehanizaciju - ostala mehanizacija i poljoprivredna oprema</t>
  </si>
  <si>
    <t>a) Ulaganje u izgradnju i/ili u rekonstrukciju objekata za skladištenje i sušenje žitarica i uljarica
b) Ulaganje u izgradnju postrojenja za proizvodnju energije iz obnovljivih izvora na farmi
a) Ulaganje u poljoprivrednu mehanizaciju - ostala mehanizacija i poljoprivredna oprema</t>
  </si>
  <si>
    <t>b) Ulaganje u izgradnju i/ili rekonstrukciju objekata za skladištenje voća i povrća;
c) Ulaganje u novo podizanje i/ili restrukturiranje i zamjenu postojećih nasada voća i stolnog grožđa 
e) Ulaganje u izgradnju sustava za navodnjavanje na gospodarstvima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</si>
  <si>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RIZMAN d.o.o., Klek</t>
  </si>
  <si>
    <t>STELLA MEDITERRANEA d.o.o., Klis</t>
  </si>
  <si>
    <t>TEŠI TUNOLOV d.o.o., Poličnik</t>
  </si>
  <si>
    <t>MARINADA d.o.o., Slatina</t>
  </si>
  <si>
    <t>OBRT -" PEKARA DUBRAVICA", Dubravica</t>
  </si>
  <si>
    <t>MIŠLOV d.o.o., Poličnik</t>
  </si>
  <si>
    <t>POLJO-POSAVEC d.o.o. Dunjkovec</t>
  </si>
  <si>
    <t>ULJARA "NADIN" OBRT ZA PRERADU MASLINA, Benkovac</t>
  </si>
  <si>
    <t>PP ORAHOVICA d.o.o., Orahovica</t>
  </si>
  <si>
    <t>ŽIŽANJ d.o.o., Tkon</t>
  </si>
  <si>
    <t>GRIKULA d.o.o., Pučišća</t>
  </si>
  <si>
    <t>HERMES INTERNATIONAL d.o.o.,  Turčin</t>
  </si>
  <si>
    <t>KANAAN d.o.o., Donji Miholjac</t>
  </si>
  <si>
    <t>OBRTNIČKO KLAONIČARSKO-MESARSKO-TRGOVAČKA RADNJA KARALIĆ CERNA, vl. Vinko Karalić, Cerna</t>
  </si>
  <si>
    <t>OBRT ULJARA AGRO MILLO, Buje</t>
  </si>
  <si>
    <t>VINARIJA KOSTANJEVEC, Rasinja</t>
  </si>
  <si>
    <t>ŠAFRAM d.o.o., Zagreb</t>
  </si>
  <si>
    <t>ZAJEDNIČKI OBRT VINA CATTUNAR, Brtonigla</t>
  </si>
  <si>
    <t xml:space="preserve">
b)Ulaganje u opremu za preradu grožđa, proizvodnju, čuvanje i trženje vina u vinarijama
b)Ulaganje u opremu za obradu otpadnih voda, filtriranje zraka i rashladne sustave</t>
  </si>
  <si>
    <t xml:space="preserve">a) Ulaganje u izgradnju i/ili rekonstrukciju objekata za preradu (konzerviranje, sušenje, zamrzavanje) voća, povrća, maslina (isključujući maslinovo ulje), aromatičnog, začinskog i ljekovitog bilja i gljiva
b)Ulaganje u izgradnju postrojenja za proizvodnju energije iz obnovljivih izvora
a) Ulaganje u opremanje objekata za preradu (konzerviranje, sušenje, zamrzavanje) voća,povrća, maslina (isključujući maslinovo ulje), aromatičnog, začinskog i ljekovitog bilja i gljiva
</t>
  </si>
  <si>
    <t>a) Ulaganje u izgradnju i/ili rekonstrukciju objekata za preradu ribe, rakova i živih školjkaša;
a) Ulaganje u opremanje objekata za preradu ribe, rakova, mekušaca i ostalih vodenih beskralježnjaka uključujući opremu za hlađenje, rezanje, sušenje, dimljenje, pakiranje proizvoda i zbrinjavanje nusproizvoda , uključujući i softver (ili računalnu opremu);</t>
  </si>
  <si>
    <t>a) Ulaganje u opremu za preradu maslina i trženje maslinovog ulja</t>
  </si>
  <si>
    <t>a) Ulaganje u opremu za preradu komine masline u kompost.</t>
  </si>
  <si>
    <t>a) Ulaganje u opremu za preradu grožđa, proizvodnju, čuvanje i trženje vina u vinarijama</t>
  </si>
  <si>
    <t>a) Ulaganje u opremu za preradu komine masline u kompost.
b) Ulaganje u opremu za obradu otpadnih voda, filtriranje zraka i rashladne sustave</t>
  </si>
  <si>
    <t>a) Ulaganje u rekonstrukciju postojećih klaonica, rasjekaonica, hladnjača, objekata za proizvodnju mljevenog mesa, mesnih pripravaka i preradu mesa;
a) Ulaganje u opremanje postojećih klaonica, rasjekaonica, hladnjača, objekata za proizvodnju mljevenog mesa, mesnih pripravaka  i preradu mesa;</t>
  </si>
  <si>
    <t xml:space="preserve">a) Ulaganje u opremu za preradu maslina i trženje maslinovog ulja
b) Ulaganje u opremu za obradu otpadnih voda, filtriranje zraka i rashladne sustave
</t>
  </si>
  <si>
    <t>10.07.2013.</t>
  </si>
  <si>
    <t>11.07.2013.</t>
  </si>
  <si>
    <t>15.07.2013.</t>
  </si>
  <si>
    <t>12.07.2013.</t>
  </si>
  <si>
    <t>18.07.2013.</t>
  </si>
  <si>
    <t>22.07.2013.</t>
  </si>
  <si>
    <t>19.07.2013.</t>
  </si>
  <si>
    <t xml:space="preserve">LIKAPROMET d.o.o., Plaški
</t>
  </si>
  <si>
    <t>17.07.2013.</t>
  </si>
  <si>
    <t>12.08.2013.</t>
  </si>
  <si>
    <t>29.08.2013.</t>
  </si>
  <si>
    <t>23.08.2013.</t>
  </si>
  <si>
    <t>Radionica za izradu prijava za Mjeru 202, Biograd na moru</t>
  </si>
  <si>
    <t>02.09.2013.</t>
  </si>
  <si>
    <t>04.09.2013.</t>
  </si>
  <si>
    <t>05.09.2013.</t>
  </si>
  <si>
    <t>09.09.2013.</t>
  </si>
  <si>
    <t>Program predavanja "Jačanje svijesti regionalnih i lokalnih dionika" održat će se 11. i 12. rujna 2013. u Pločama i Imotskom.</t>
  </si>
  <si>
    <t>06.09.2013.</t>
  </si>
  <si>
    <t>12.09.2013.</t>
  </si>
  <si>
    <t>19.09.2013.</t>
  </si>
  <si>
    <t>STANCIJA ST. ANTONIO d.o.o., Vodnjan</t>
  </si>
  <si>
    <t>13.09.2013.</t>
  </si>
  <si>
    <t>26.09.2013.</t>
  </si>
  <si>
    <t>Od 1. srpnja 2013. za sve nabave roba i usluga koje se financiraju sredstvima mjere 501 IPARD programa (Tehnička pomoć) provodi se postupak javne nabave sukladno nacionalnom zakonodavstvu.</t>
  </si>
  <si>
    <t>03.10.2013.</t>
  </si>
  <si>
    <t>04.10.2013.</t>
  </si>
  <si>
    <t>10.10.2013.</t>
  </si>
  <si>
    <t>POLJOPRIVREDNI OBRT "TARADI", Belica</t>
  </si>
  <si>
    <t xml:space="preserve">IMPULSCOMMERCE d.o.o., Zagreb
</t>
  </si>
  <si>
    <t>16.10.2013.</t>
  </si>
  <si>
    <t>31.10.2013.</t>
  </si>
  <si>
    <t>LAG Lika</t>
  </si>
  <si>
    <t>LAG Sjeverozapad</t>
  </si>
  <si>
    <t xml:space="preserve">Ministarstvo poljoprivrede u suradnji s veleposlanstvom Republike Francuske u republici Hrvatskoj organizira jednodnevnu radionicu o LEADER pristupu. Cilj radionice je upoznati predstavnike LAG-ova u Hrvatskoj sa stanjem provedbe LEADER pristupa u Hrvatskoj i Francuskoj. Radni jezici radionice su hrvatski i francuski. Veleposlanstvo Republike Francuske u RH sufinancira troškove prevoditelja, smještaja stručnjaka i predavača iz Francuske. </t>
  </si>
  <si>
    <t>04.11.2013.</t>
  </si>
  <si>
    <t>07.11.2013.</t>
  </si>
  <si>
    <t>Sudjelovanje na LEADER pododboru (LEADER Subcomitte 11th meeting) i radionici Europske mreže za ruralni razvoj (Financing for LEADER/CLLD:Oportunities and relevant practices) od 11. do 12. studenog 2013. u Albert Borschette centru, Rue Froissart 36 - 1040 Bruxelles</t>
  </si>
  <si>
    <t>Ministarstvo poljoprivrede ima potrebu za izradom promo materijala s logom IPARD programa. Materijali bi bili podijeljeni članovima Odbora  za praćenje na sjednici 28. studenog 2013., a ostatak tiskanog promo mateijala bi se koristio za buduće promidžbene aktivnosti. Ovom nabavom izvršio bi se tisak riječi "IPARD HRVATSKA" i loga EU na kompletima drvenih olovaka (2komada u kartonskom omotu), USB sticku, rokovniku - bilježnici spiralnog uveza, kemijskim olovkama te ruksacima u koje će biti umetnuti materijali za članove MC-a</t>
  </si>
  <si>
    <t>13.11.2013.</t>
  </si>
  <si>
    <t>08.11.2013.</t>
  </si>
  <si>
    <t>14.11.2013.</t>
  </si>
  <si>
    <t>21.11.2013.</t>
  </si>
  <si>
    <t>Sudjelovanje na 18. sastanku Odbora stručnjaka za evaluaciju Programa ruralnog razvoja koji će se održati 18. studenog 2013. godine u Brusselesu. Odbor stručnjaka za evaluaciju Programa mreže ruralnog razvoja prati rad Mreže stručnjaka za evaluaciju vezano uz razmjenu znanja i uspostavu najboljih praksi u evaluaciji politika ruralnog razvoja. Hrvatsku će na istoimenom sastanku Odbora predstavljati jedan (1) predstavnik, Ranko Glumac iz Službe za programiranje, praćenje, evaluaciju i promidžbu EU programa ruralnog razvoja / Odjel za programiranje, praćenje i procjenu EU programa za ruralni razvoj</t>
  </si>
  <si>
    <t>U skladu s preuzetim obavezama Republika Hrvatska je u obvezi dva puta godišnje organizirati sjednicu Odbora za praćenje provedbe IPARD programa na kojoj se članove Odbora izvještava o provedbi programa te planovima za nadolazeće razdoblje. 
Ovogodišnja, jesenska sjednica Odbora za praćenje IPARD programa održat će se u Rovinju, 28. studenog 2013. godine</t>
  </si>
  <si>
    <t>22.11.2013.</t>
  </si>
  <si>
    <t>18.11.2013.</t>
  </si>
  <si>
    <t>19.11.2013.</t>
  </si>
  <si>
    <t>26.11.2013.</t>
  </si>
  <si>
    <t>28.11.2013.</t>
  </si>
  <si>
    <t>03.12.2013.</t>
  </si>
  <si>
    <t>04.12.2013.</t>
  </si>
  <si>
    <t>Izrada modela izdvajanja ruralnih područja za potrebe praćenja utjecaja mjera ruralnog razvoja u Hrvatskoj</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</si>
  <si>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15. i 16. broj časopisa "EU Rural Review" na hrvatski jezik. Navedeni prijevod će se naručitelju dostaviti u elektronskom obliku.</t>
  </si>
  <si>
    <t>06.12.2013.</t>
  </si>
  <si>
    <t>12.12.2013.</t>
  </si>
  <si>
    <t>18.12.2013.</t>
  </si>
  <si>
    <t>19.12.2013.</t>
  </si>
  <si>
    <t>17.12.2013.</t>
  </si>
  <si>
    <t>23.12.2013.</t>
  </si>
  <si>
    <t>Sudjelovanje na radionici LeaderFEST 2013 u Češkoj. Događaj organizira Nacionalna ruralna mreža Republike Češke, s ciljem poboljšanja razmjene znanja i iskustava te predstavkjanja primjera dobre prakse u provođenju Leader pristupa.
Planirano je sudjelovanje četiri predstavnika hrvatskih LAG-ova i jednog predstavnika Ministarstva poljoprivrede/Upravne direkcije.</t>
  </si>
  <si>
    <t>30.12.2013.</t>
  </si>
  <si>
    <t>31.12.2013.</t>
  </si>
  <si>
    <t>24.12.2013.</t>
  </si>
  <si>
    <t xml:space="preserve">Ministarstvo poljoprivrede, Uprava za upravljanje EU fondom za ruralni razvoj, EU i međunarodnu suradnju, ima potrebu za nabavom uredskog materijala tj. uredske opreme radi potreba seminara, treninga, radionica i studijskih putovanja o IPARD-u i programu ruralnog razvoja. </t>
  </si>
  <si>
    <t>02.01.2014.</t>
  </si>
  <si>
    <t>Predstavljanje mjera 101 i 103 IPARD programa i najava IPARD natječaja u 2014. godini. Ministarstvo poljoprivrede, Uprava za upravljanje EU fondom za ruralni razvoj, EU i međunarodnu suradnju, planira održati predstavljanje mjera 101 i 103 te najaviti raspisivanje natječaja za istoimene mjere. Sudionici će biti upoznati s navedenim mjerama i natječajima u predstojećoj 2014. godini.</t>
  </si>
  <si>
    <t>09.01.2014.</t>
  </si>
  <si>
    <t>14.01.2013.</t>
  </si>
  <si>
    <t>13.01.2014.</t>
  </si>
  <si>
    <t>15.01.2014.</t>
  </si>
  <si>
    <t>20.01.2014.</t>
  </si>
  <si>
    <t>23.01.2014.</t>
  </si>
  <si>
    <t>22.01.2014.</t>
  </si>
  <si>
    <t>27.01.2014.</t>
  </si>
  <si>
    <t>21.01.2014.</t>
  </si>
  <si>
    <t>29.01.2014.</t>
  </si>
  <si>
    <t>30.01.2014.</t>
  </si>
  <si>
    <t>03.02.2014.</t>
  </si>
  <si>
    <t>Pod pokroviteljstvom Ministarstva poljoprivrede, u zajedničkoj organiziaciji Ministarstva regionalnog razvoja i fondova Europske unije, Hrvatske gospodarske komore i Veleposlanstva zemalja članica Europske unije od 10. - 14. veljače 2014. godine, u Zagrebu, hotel International, Miramarska cesta 24, održat će informativno-edukativni događaj "Tjedan EU fondova". U sklopu istoimene manifestacije, 14. veljače 2014. bit će organiziran seminar:"Ruralni razvoj i EU fondovi". U okviru navedenog seminara bit će ukratko predstavljen Program ruralnog razvoja RH za razdoblje 2014. - 2020. Naglasak će se dati najavi i raspisivanju natječaja za provedbu mjere 101 "Ulaganja u poljoprivredna gospodarstva u svrhu restrukturiranja i dostizanja standarda Zajednice" i mjere 103 "Ulaganja u preradu i trženje poljoprivrednih proizvoda u svrhu restrukturiranja tih aktivnosti i dostizanja standarda Zajednice" IPARD programa u 2014. godini gdje će biti prezentirane mjere. Također će biti prezentirana iskustva u provedbi mjera ruralnog razvoja u Republici Mađarskoj. Raspisivanje natječaja za navedene mjere očekuje se tokom ožujka ove godine.. Za odvijanje seminara neophodna je nabava sljedećih usluga: Usluga simultanog prevođenja (nazočnost prevoditelja) - radni jezici seminara na hrvatski i engleski, Najam opreme za simultano prevođenje uz tehničko osoblje, Najam prostora i opreme za prezentacije, Usluge prehrane i osvježenja u pauzi seminara,</t>
  </si>
  <si>
    <t>Mreža za ruralni razvoj (dalje u tekstu:Mreža) osnovana  je tijekom 2011. godine raspisivanjem javnog poziva za članstvo u Mreži. Ciljevi umreživanja su povećanje uključenosti dionika u provedbu ruralnog razvoja, poboljšanje kvalitete provedbe programa ruralnog razvoja, informiranje šire javnosti i potencijalnih korisnika o politici ruralnog razvoja te poticanje inovacije u poljoprivredi, proizvodnji hrane, šumarstvu i ruralnim područjima. U svrhu što kvalitetnijeg i učinkovitijeg ostvarivanja ciljeva Mreže, Ministarstvo poljoprivrede će izraditi  mrežne stanice Mreže kako bi informacije o ruralnom razvoju, natječajima, potporama i sl. bile lako dostupne širokom krugu dionika ruralnog razvoja. izradom loga Mreže poboljšat će se vizualni identitet te će se doprinijeti prepoznatljivosti Mreže.</t>
  </si>
  <si>
    <t>05.02.2014.</t>
  </si>
  <si>
    <t>04.02.2014.</t>
  </si>
  <si>
    <t>07.02.2014.</t>
  </si>
  <si>
    <t>13.02.2014.</t>
  </si>
  <si>
    <t>Sudjelovanje na radionici "Climate change mitigation and adaption in RDPs-assessing the scope  and measuring the outcomes" koja će se održati od 10. do 11. veljače 2014. godine - Larnaca, Cipar. Radionicu organizira Europska evaluacijska mreža za ruralni razvoj koja je sastavni dio Europske mreže za ruralni razvoj (ENRD). Radionica je namijenjena djelatnicima Upravnih direkcija, evaluatorima te znanstvenoj zajednici. Hravtsku će na radionici predstavljati dva (2) predstavnika, Ranko Glumac iz Službe za programiranje, praćenje, evaulaciju i promidžbu EU programa ruralnog razvoja/Odjel za programiranje, praćenje i procjenu  EU programa za ruralni razvoj i Andreja Čakija iz Službe za razvoj ruralnih područja/Odjel za upravljanje resursima. Teme radionice biti će: 
-Razmjena dobrih praksi i iskustva u ublažavanju i prilagodbi klimatskim promjenama kroz poljoprivredu i šumarstvo
-Identificiranje učinkovitih pristupa evaulacije mjera Programa ruralnog razvoja 2007 - 2013. koje su vezane uz ublažavanje i prilagodbu klimatskim promjenama
-Pregled glavnih izazova i rješenja pri evaluaciji mjera koje su vezane uz ublažavanje i prilagodbu klimatskim promjenama.
Donijeti zaključke o evaulaciji doprinosa mjera Programa ruralnog razvoja za razdoblje 2014. - 2020. vezanih uz učinkovito i djelotvorno ublažavanje i prilagodbu klimatskim promjenama.</t>
  </si>
  <si>
    <t>Citius d.o.o.,
Zagreb</t>
  </si>
  <si>
    <t>Ministarstvo poljoprivrede organizira radionicu "Provedba LEADER pristupa u RH" koja će se održati 10. veljače 2014. od 10:30 do 16:00 sati. Sudionici radionice su predstavnici hrvatskih LAG-ova na spomenutoj radionici LAG-ovi će biti upoznati s novim Programom ruralnog razvoja 2014 - 2020, a posebna pozornost će se posvetiti detaljnoj prezentaciji mjere LEADER u programskom razdoblju 2014-2020. Dio radionioce biti će posvećen analizi trenutnog stanja provedbe mjere LEADER u RH, kao i analizi Agencije za plaćanja o predanim i isplaćenim zahtjevima za povrat sredstava. Radionica će se održati u kino dvorani Ministarstva gospodarstva koja je ustupljena Ministarstvu poljoprivrede bez naknade troškova najma. Troškovi sudjelovanja predstavnika LAG-ova na radionici spadaju u prihvatljive izdatke u sklopu Mjere LEADER. Radi duljine trajanja aktivnostiu, Ministarstvo poljoprivrede sudionicima radionice osigurava 1 osvježenje u pauzi (kava, voda, sok, kolači,voće) i ručak poslužen na bazi švedskog stola.</t>
  </si>
  <si>
    <t>12.02.2014.</t>
  </si>
  <si>
    <t>11.02.2014.</t>
  </si>
  <si>
    <t>18.02.2014.</t>
  </si>
  <si>
    <t>06.02.2014.</t>
  </si>
  <si>
    <t>20.02.2014.</t>
  </si>
  <si>
    <t>17.02.2014.</t>
  </si>
  <si>
    <t>Trening županijskih timova, predstavljanje mjera 101 i 103 IPARD programa i najava IPARD natječaja  u 2014. godini. Ministarstvo poljoprivrede, Uprava za upravljanje, EU fondom za ruralni razvoj, EU i međunarodnu suradnju, planira održati trening županijskih timova, predstavljanje mjera 101 i 103 te najaviti raspisivanje IPARD natječaja za istoimene mjere. Sudionici (predstavnici županija, regionalnih ureda agencije za plaćanja) biti će upoznati s navedenim mjerama i natječajima u predstojećoj 2014. godini. U okviru predviđene aktivnosti biti će objavljeni dosadašnji rezultati te održana prezentacija budućeg programa ruralnog razvoja.</t>
  </si>
  <si>
    <t>21.02.2014.</t>
  </si>
  <si>
    <t>24.02.2014.</t>
  </si>
  <si>
    <t>25.02.2014.</t>
  </si>
  <si>
    <t>27.02.2014.</t>
  </si>
  <si>
    <t>26.02.2014.</t>
  </si>
  <si>
    <t>28.02.2014.</t>
  </si>
  <si>
    <t>14.02.2014.</t>
  </si>
  <si>
    <t>06.03.2014.</t>
  </si>
  <si>
    <t>Sudjelovanje na 19. sastanku Odbora stručnjaka za evaluaciju Programa ruralnog razvoja koji će se održati 18. ožujka 2014 u Bruxellesu.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država članica (po dva predstavnika) kojima predsjedava predstavnik Europske komisije. Hrvatsku će predstavljati Jelena Kraljević i Marin Kukoč iz Službe za programiranje, praćenje, evaluaciju i promidžbu EU programa ruralnog razvoja.</t>
  </si>
  <si>
    <t>05.03.2014.</t>
  </si>
  <si>
    <t>04.03.2014.</t>
  </si>
  <si>
    <t>Ministarstvo poljoprivrede organizira radionicu "Kontrola na terenu u sklopu Mjere 202 IPARD programa" koja će se održati 6.-7. ožujka 2014. Sudionici radionice su predstavnici ugovorenih hrvatskih LAG-ova. Radionica će se održati u konferencijskoj dvorani Grand Ballroom hotela Radisson Blu Resort u Splitu. Troškovi sudjelovanja predstavnika LAG-ova na radionici spadaju u prihvatljive izdatke u sklopu Mjere LEADER. Na spomenutoj radionici LAG-ovi će biti upoznati s novim Programom ruralnog razvoja 2014-2020, a detaljnije će se prezentirati mjera LEADER u programskom razdoblju 2014-2020 te će biti analizirano trenutno stanje provedbe mjere LEADER u RH. Drugi dio radionice služit će informiranju prisutnih o Zahtjevu za isplatu za Mjeru 202, te ex post kontroli i kontroli prije plaćanja.</t>
  </si>
  <si>
    <t>11.03.2014.</t>
  </si>
  <si>
    <t>10.03.2014.</t>
  </si>
  <si>
    <t>13.03.2014.</t>
  </si>
  <si>
    <t xml:space="preserve">Županijska komora Bjelovar (HGK) 20. ožujka 2014 godine održat će sjednicu Strukovne grupe za poljoprivredu i prehrambenu industriju. Radi daljnjeg razvoja poljoprivrede i prehrambene industrije u Bjelovarsko-bilogorskoj županiji izuzetno su značajkne i važne pravovremena organizacija, koordinacija, informiranje i komunikacija sa nadležnim institucijama u pogledu realizacije sredstava iz EU fondova. U sklopu istoimene sjednice, od strane Ministarstva poljoprivrede, Uprave za upravljanje EU fondom za ruralni razvoj, EU i međunarodnu suradnjubiti će organizirano predavanje na temu: "Prezentacija mjera 101 i 103 IPARD programa za 2014. godinu, te prezentacija mjera ruralnog razvoja sukladno planu njegova raspisivanja u 2014 godini". </t>
  </si>
  <si>
    <t>17.03.2014.</t>
  </si>
  <si>
    <t>14.03.2014.</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</si>
  <si>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datumuma predstaviti široj javnosti putem oglasa u tiskovinama.</t>
  </si>
  <si>
    <t>20.03.2014.</t>
  </si>
  <si>
    <t>3.8.2012.</t>
  </si>
  <si>
    <t>14.7.2012.</t>
  </si>
  <si>
    <t>25.7.2012.</t>
  </si>
  <si>
    <t>30.7.2012.</t>
  </si>
  <si>
    <t>27.7.2012.</t>
  </si>
  <si>
    <t>31.7.2012.</t>
  </si>
  <si>
    <t>19.03.2014.</t>
  </si>
  <si>
    <t>21.03.2014.</t>
  </si>
  <si>
    <t>26.03.2014.</t>
  </si>
  <si>
    <t>27.03.2014.</t>
  </si>
  <si>
    <t>37.03.2014.</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</si>
  <si>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časopisa na 6 jezika (engleski, njemački, francuski, španjolski, talijanski i poljski. Za potrebe sastanaka Upravljačkog odbora Mreže, prevest će se 17. broj časopisa "EU Rural Review" na hrvatski jezik. Navedeni prijevod će se naručitelju dostaviti u elektronskom obliku.</t>
  </si>
  <si>
    <t>Temeljem Uredbe Europskog Parlamenta i Vijeća EU 1310/103, Republika Hrvatska dobila odobrenje provedbe mjera 101 i 103 IPARD programa u 2014. godini. Ministarstvo poljoprivrede dogovorilo je datume objave natječaja za mjere 101 i 103 IPARD programa, te će obavijest o dogovorenim datumima predstaviti široj javnosti putem oglasa u tiskovinama.</t>
  </si>
  <si>
    <t>28.03.2014.</t>
  </si>
  <si>
    <t>31.03.2014.</t>
  </si>
  <si>
    <t>25.03.2014.</t>
  </si>
  <si>
    <t>02.04.2014.</t>
  </si>
  <si>
    <t>01.04.2014.</t>
  </si>
  <si>
    <t>10.04.2014.</t>
  </si>
  <si>
    <t>03.04.2014.</t>
  </si>
  <si>
    <t>OPG VEDRAN KLARIĆ, Donja Dubrava</t>
  </si>
  <si>
    <t>04.04.2014.</t>
  </si>
  <si>
    <t>09.04.2014.</t>
  </si>
  <si>
    <t>07.04.2014.</t>
  </si>
  <si>
    <t>18.03.2014.</t>
  </si>
  <si>
    <t>11.04.2014.</t>
  </si>
  <si>
    <t>Nacionalna ruralna mreža ima ulogu u evaulaciji provedbe programa ruralnog razvoja 2007-2013, ali i samoj provedbi politike ruralnog razvoja. Rad mreža podliježe evaluaciji kao i provedba čitavog programa ruralnog razvoja. U svrhu poboljšanja kapaciteta za provedbu evaluacije nacionalnih ruralnih mreža, European Evaluation Network for Rural Development (EENRD) organizira dvodnevnu radionicu  u Rimu, italija, koja će se održati od 10.-11. travnja 2014. na adresi Via Nomentana 41, Rim, u prostorijama Instituto Nazionale di Economia Agraria. Spomenuta radionica je prva od ukupno dvije radionice posvećene ovoj temi. Tema prve radionice je rasprava i razmjena iskustva, informacija i znanja kako najbolje provjeriti postignuća nacionalne ruralne mreže, kako u razdoblju ex post evaluacije perioda 2007-2013, tako i buduće evaulacije u razdoblju 2014 - 2020.</t>
  </si>
  <si>
    <t>14.04.2014.</t>
  </si>
  <si>
    <t>17.04.2014.</t>
  </si>
  <si>
    <t>18.04.2014.</t>
  </si>
  <si>
    <t>24.04.2014.</t>
  </si>
  <si>
    <t>30.04.2014.</t>
  </si>
  <si>
    <t>22.04.2014.</t>
  </si>
  <si>
    <t>25.04.2014.</t>
  </si>
  <si>
    <t>23.04.2014.</t>
  </si>
  <si>
    <t>28.04.2014.</t>
  </si>
  <si>
    <t>29.04.2014.</t>
  </si>
  <si>
    <t>LAG Prigorje-Zagorje</t>
  </si>
  <si>
    <t>02.05.2014.</t>
  </si>
  <si>
    <t>GLAZIR d.o.o., Rugvica</t>
  </si>
  <si>
    <t>BIOAGRAR d.o.o., Ivanovci</t>
  </si>
  <si>
    <t>PADRELE RIBA d.o.o., Bibinje</t>
  </si>
  <si>
    <t>05.05.2014.</t>
  </si>
  <si>
    <t>Ministarstvo poljoprivrede ima potrebu za izradom promo materijala s logom IPARD programa koji će biti podijeljeni na svim budućim promotivnim aktivnostima. Na promotivnim materijalima biti će otisnute riječi "IPARD PROGRAM 2007. 2013. www.mps.hr", te logo EU s riječima "Europska unija" i grb Republike Hrvatske s riječima " Republika Hrvatska" i grafički dizajn na temu ruralni razvoj, gdje je primjenjivo.Logo i poruke koje će se tiskati rađene su sukladno Priručniku za komunikaciju i vidljivost za vanjske aktivnosti EU.</t>
  </si>
  <si>
    <t>06.05.2014.</t>
  </si>
  <si>
    <t>07.05.2014.</t>
  </si>
  <si>
    <t>08.05.2014.</t>
  </si>
  <si>
    <t>Dokumentarna reportaža "IPARD U RH" ima za cilj upoznati širu javnost o doprinosu Europske unije u sklopu pretpristupnog programa IPARD.
Opći cilj reportaže je:
-informirati širu javnost o postignućima IPARD programa u RH;
-educirati javnost o doprinosu EU u podizanju kvalitete životnih i radnih uvjeta u ruralnom području RH
-pripremiti javnost za buduće korištenje EU fondova
Specifični ciljevi su:
-na jasan i sažet način informirati javnost  o pretpristupnom programu IPARD (npr. kad se provodio, koje su mogućnosti ulaganja postojale, interes za ulaganjima...)
-predstaviti rad institucija uključenih u pripremu i provedbu EU fondova (IPARD-a);
-pokazati primjere uspješno provedenih projekata za mjere 101, 103, 202, 301, 302
Kako bi se postigli planirani ciljevi potrebno je:
-proizvesti dokumentarnu reportažu u ukupnom trajanju od 30 minuta,
-tako izrađenu dokumentarnu reportažu, prilagoditi na manje formate (trajanja 5-7 minuta)
-osim u formatu pogodnom za emitiranje na tv postajama, izradit će se  i 100 DVD-a sa snimljenim matrijalom (50 hrvatske inačice, 50 s prijevodom na engleski). DVD mora imati adekvatno grafičko rješenje na samom mediju, kao i na kutiji omota. Izrađena reportaža postavit će se i na druge dostupne komunikacijske kanale.</t>
  </si>
  <si>
    <t>Nacionalna ruralna mreža ima ulogu u evaulaciji provedbe programa ruralnog razvoja 2007-2013, ali i samoj provedbi politike ruralnog razvoja. Uspostava i rad nacionalnih ruralnih mreža financira se iz EAFRD-a i rad mreža podliježe evaulaciji kao i provedba čitavog programa ruralnog razvoja. Kao nastavak radionice održane u Rimu od 10-11 travnja 2014.., European Network for Rural Development (ENRD) organizira dvodnevnu radionicu u Kendal-u, Ujedinjeno Kraljestvo koja će se održati od 6-8 svibnja 2014. u hotelu castle Green, Kendal. Spomenuta radionica je druga od ukupno dvije radionice posvećene ovoj temi. Tema radionica je rasprava i razmjena iskustava, informacija i znanja kako najbolje provjeriti postignuća nacionalne ruralne mreže, kako u razdoblju ex post evaluacije perioda 2007-2013, tako i buduće evaulacije u razdoblju 2014-2020.</t>
  </si>
  <si>
    <t>IPARD PROGRAM - PREGLED SVIH ZAPRIMLJENIH, ODBIJENIH, UGOVORENIH I ISPLAĆENIH PROJEKATA PO ŽUPANIJAMA (NATJEČAJI 1-21.; UKUPNO) HRK</t>
  </si>
  <si>
    <t>12.05.2014.</t>
  </si>
  <si>
    <t>09.05.2014.</t>
  </si>
  <si>
    <t>15.05.2014.</t>
  </si>
  <si>
    <t>U gradu Metkoviću (24.svibnja 2014.godine) održava se prekogranični sajam poljoprivrednih i ruralnih proizvoda.Udruga DOBRA iz Metkovića je prošle godine organizirala 1. međunarodni sajam koji je osmišljen kao izložbeni sajam, na kojem su se predstavili mali prizvođači koji rade na perkograničnom ruralnom području Republike Hrvatske i Bosne i Hercegovine.Jedan od ciljeva manifestacije je upoznati poljoprivredne proizvođače neretvanskog kraja sa rezultatima dosadašnje provedbe IPARD programa, mogućnostima koje IPARD program pruža, te najaviti nastavak sličnih ulaganja putem Programa ruralnog razvoja RH 2014.-2020.</t>
  </si>
  <si>
    <t>22.05.2014.</t>
  </si>
  <si>
    <t>16.05.2014.</t>
  </si>
  <si>
    <t>20.05.2014.</t>
  </si>
  <si>
    <t>21.05.2014.</t>
  </si>
  <si>
    <t>19.05.2014.</t>
  </si>
  <si>
    <t xml:space="preserve">Upravljačko tijelo IPARD programa dužno je sukladno članku 68(4) Sektorskog sporazuma pripremiti Godišnje izvješće o provedbi IPARD programa, te ga se nakon odobrenja članova odbora za praćenje IPARD programa dostaviti u EK do 30.lipnja tekuće godine za prethodnu godinu. </t>
  </si>
  <si>
    <t>Sudjelovanje na Koordinacijskom odboru i LEADER pododboru, te sastanku Europske mreže za ruralni razvoj od 02.-03.lipnja u Bruxellesu, Albert Borschette centru, Rue Froissart 36. Sastanak Europske mreže za ruralni razvoj naslovljen je "Povezujući ruralnu Europu, učimo iz prošlosti - pripremamo za budućnost", a ukratko će predstaviti aktivnosti prošlog programskog razdoblja, te pružiti mogućnost sudionicima da izmjene iskustva vezana uz pripremu budućeg programskog razdoblja.</t>
  </si>
  <si>
    <t>Sudjelovanje na konferenciji "CLLD at the Dawn of 2014-2020" koja se održava 28.svibnja 2014. u Bruxellesu.Konferenciju zajednički organiziraju ELARD i stalno predstavništvo Republike Češke pri EU.</t>
  </si>
  <si>
    <t>U Šestanovcu se snima dio dokumentarnog filma o IPARD programu, posvećen mjeri 101- Ulaganja u poljoprivredna gospodarstva. Snimat će se projekti korisnika "Dalmaconsult" d.o.o., vlasnika gosp.Denisa Rubića, korisnik mjere 101, koji je sredstvima IPARD programa podigao novi nasad višnje maraske.</t>
  </si>
  <si>
    <t>Uprava za upravljanje EU fondom za ruralni razvoj, EU i međunarodnu suradnju, korisnica je sredstava mjere 501 IPARD programa - Tehnička pomoć, u  sklopu koje je jedan od  prihvatljiih  troškova i angažiranje stručnjaka kao pomoći u provedbi programa i mjera.Budući smo u tijeku izrade budućeg Programa ruralnog razvoja RH 2014.- 2020., od iznimne nam je važnosti utvrditi neke nedostatke u provedbi IPARD programa, kako bi smo uspješnije provodili budući PRR.</t>
  </si>
  <si>
    <t>29.05.2014.</t>
  </si>
  <si>
    <t>23.05.2014.</t>
  </si>
  <si>
    <t>OPG GRUBIĆ MIROSLAV, Rasinja</t>
  </si>
  <si>
    <t>OPG KOVAČEC JOSIP, Slatina</t>
  </si>
  <si>
    <t>OPG MARIO TRBUŠIĆ, Bedekovčina</t>
  </si>
  <si>
    <t>OPG TOMISLAV SRPAK, Palinovec</t>
  </si>
  <si>
    <t>OPG ŠESTAK DAMIR, Belice</t>
  </si>
  <si>
    <t>OPG CIGLARIĆ LJUDEVIT, Belica</t>
  </si>
  <si>
    <t>PPK VALPOVO d.o.o., Valpovo</t>
  </si>
  <si>
    <t>OPG JOSIP FIČKO, Podravske Sesvete</t>
  </si>
  <si>
    <t>OPG HELENA ŽULJ, Kutina</t>
  </si>
  <si>
    <t>POLJODJELSKI OBRT I UZGOJ STOKE BARIŠA, Novi Jankovci</t>
  </si>
  <si>
    <t>DEMETRA ALFA d.o.o., Garešnica</t>
  </si>
  <si>
    <t>OPG KUŠIĆ MLADEN, Sveti Ivan Zelina</t>
  </si>
  <si>
    <t>NADA, OBRT ZA PROIZVODNJU I USLUGE, Obrež Vivodinski</t>
  </si>
  <si>
    <t>OPG TAJANA HASAN LEMIĆ, Sveti Ivan Zelina</t>
  </si>
  <si>
    <t>DOROTEJA, OBRT ZA KNJIGOVODSTVENE USLUGE I POLJOPRIVREDU, Koprivnica</t>
  </si>
  <si>
    <t>OPG FERENČINA KATICA, Sveti Ivan Žabno</t>
  </si>
  <si>
    <t>FRUCTUM MOSLAVINA d.o.o., Velika Ludina</t>
  </si>
  <si>
    <t>FORTUNA AGRO d.o.o., Mursko Središće</t>
  </si>
  <si>
    <t>OPG PUKLEK BOŽIDAR, Prelog</t>
  </si>
  <si>
    <t>OBITELJSKO GOSPODARSTVO PERKOVIĆ, Staro Topolje</t>
  </si>
  <si>
    <t>OPG DEBELEC NIKOLA, Gornji Kraljevec</t>
  </si>
  <si>
    <t>OBRT POLJOPRIVREDNI PROIZVOĐAČ ZLATKO VINKOVIĆ, Belica</t>
  </si>
  <si>
    <t>OPG BIBER ELVIS, Mursko Središće</t>
  </si>
  <si>
    <t>OPG MARČETA BRANKO, Špišić Bukovica</t>
  </si>
  <si>
    <t>SAMITA KAMI d.o.o., Koprivnica</t>
  </si>
  <si>
    <t>OPG BEŠTEK DRAGUTIN, Sveti Ivan Žabno</t>
  </si>
  <si>
    <t>AUTO-HRVATSKA STR. d.o.o., Rijeka</t>
  </si>
  <si>
    <t>GOSPODARSTVO GORJANI d.o.o., Gorjani</t>
  </si>
  <si>
    <t>OPG PEJIĆ MARIJO, Čađavica</t>
  </si>
  <si>
    <t>OPG NOVOSEL DANIEL, Čađavica</t>
  </si>
  <si>
    <t>OPG PULIĆ MARKO, Skradin</t>
  </si>
  <si>
    <t>OPG GOLAC NENAD, Zagreb</t>
  </si>
  <si>
    <t>PG STRAJNIĆ RADOVAN, Narta</t>
  </si>
  <si>
    <t>ZLATO TRGOVAČKI OBRT, Čađavica</t>
  </si>
  <si>
    <t>ALTILIA d.o.o., Zlatar Bistrica</t>
  </si>
  <si>
    <t>a) Ulaganje u izgradnju i/ili u rekonstrukciju objekata za držanje svinja unutar prostora farme;
a) Ulaganje u opremanje objekata za držanje svinja unutar prostora farme; 
a) Ulaganje u poljoprivrednu mehanizaciju - ostala mehanizacija i poljoprivredna oprema
b) Ulaganje u poljoprivrednu mehanizaciju - traktori</t>
  </si>
  <si>
    <t>b) Ulaganje u izgradnju i/ili u rekonstrukciju skladišnih kapaciteta za stajski gnoj*
b) Ulaganje u posebnu opremu za rukovanje i korištenje stajskog gnoja poput sabirališta gnoja*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</si>
  <si>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
b) Ulaganje u poljoprivrednu mehanizaciju - traktori</t>
  </si>
  <si>
    <t xml:space="preserve">a) Ulaganje u poljoprivrednu mehanizaciju - ostala mehanizacija i poljoprivredna oprema
b) Ulaganje u poljoprivrednu mehanizaciju - traktori
</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</si>
  <si>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a) Ulaganje u poljoprivrednu mehanizaciju - ostala mehanizacija i poljoprivredna oprema</t>
  </si>
  <si>
    <t xml:space="preserve">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d) Ulaganje u sustav za zaštitu od tuče na gospodarstvu (uključujući računalnu opremu) za voćnjake i stolno grožđe
</t>
  </si>
  <si>
    <t>c) Ulaganje u novo podizanje i/ili restrukturiranje i zamjenu postojećih nasada voća i stolnog grožđa 
b) Ulaganje u specijaliziranu opremu za berbu, sortiranje i pakiranje voća i povrća uključujući stolno grožđe;
d) Ulaganje u sustav za zaštitu od tuče na gospodarstvu (uključujući računalnu opremu) za voćnjake i stolno grožđe
e) Ulaganje u opremanje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</si>
  <si>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b) Ulaganje u specijaliziranu opremu za berbu, sortiranje i pakiranje voća i povrća uključujući stolno grožđe;
e) ulaganje u izgradnju sustava za navodnjavanje na otvorenom za trajne nasade i površine pod povrćem, koristeći podzemne (izvori i bunari) i površinske vode (rijeke, jezera i akumulacije); izgradnja sustava, uključujući pumpe, cijevi, ventile i raspršivače; izgradnja bunara 
a) Ulaganje u poljoprivrednu mehanizaciju - ostala mehanizacija i poljoprivredna oprema</t>
  </si>
  <si>
    <t>b) Ulaganje u specijaliziranu opremu za berbu, sortiranje i pakiranje voća i povrća uključujući stolno grožđe;
a) Ulaganje u poljoprivrednu mehanizaciju - ostala mehanizacija i poljoprivredna oprema</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</si>
  <si>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b) Ulaganje u specijaliziranu opremu za berbu, sortiranje i pakiranje voća i povrća uključujući stolno grožđe;
a) Ulaganje u poljoprivrednu mehanizaciju - ostala mehanizacija i poljoprivredna oprema
b) Ulaganje u poljoprivrednu mehanizaciju - traktori</t>
  </si>
  <si>
    <t xml:space="preserve">a) Ulaganje u poljoprivrednu mehanizaciju - ostala mehanizacija i poljoprivredna oprema
</t>
  </si>
  <si>
    <t xml:space="preserve">a) Ulaganje u izgradnju i/ili u rekonstrukciju objekata za skladištenje i sušenje žitarica i uljarica
b) Ulaganje u izgradnju postrojenja za proizvodnju energije iz obnovljivih izvora na farmi
</t>
  </si>
  <si>
    <t xml:space="preserve">a) Ulaganje u izgradnju i/ili u rekonstrukciju objekata za držanje svinja unutar prostora farme;
a) Ulaganje u opremanje objekata za držanje svinja unutar prostora farme; </t>
  </si>
  <si>
    <t>c) Ulaganje u novo podizanje i/ili restrukturiranje i zamjenu postojećih nasada voća i stolnog grožđa 
e) ulaganje u izgradnju sustava za navodnjavanje na otvorenom za trajne nasade i površine pod povrćem, koristeći podzemne (izvori i bunari) i površinske vode (rijeke, jezera i akumulacije); izgradnja sustava, uključujući pumpe, cijevi, ventile i raspršivače; izgradnja bunara
e) ulaganje u opremanje sustava za navodnjavanje na otvorenom za trajne nasade i površine pod povrćem, koristeći podzemne (izvori i bunari) i površinske vode (rijeke, jezera i akumulacije); izgradnja sustava, uključujući pumpe, cijevi, ventile i raspršivače; izgradnja bunara</t>
  </si>
  <si>
    <t>26.05.2014.</t>
  </si>
  <si>
    <t>28.05.2014.</t>
  </si>
  <si>
    <t>27.05.2014.</t>
  </si>
  <si>
    <t>30.05.2014.</t>
  </si>
  <si>
    <t>02.06.2014.</t>
  </si>
  <si>
    <t>Ministarstvo poljoprivrede organizira radionicu "1 godina provedbe Mjere 202 IPARD Programa" koja će se održati 6.lipnja 2014. Sudionici radionice su predstavnici hrvatskih LAG-ova. Radionica će se održati u konferencijskoj dvorani hotela Well u Tuheljskim toplicama. Troškovi sudjelovanja predstavnika LAG-ova na radionici spadaju u prihvatljive izdatke u sklopu Mjere LEADER. Cilj radionice je upoznati sudionike s rezultatima provedbe mjere 202 unutar IPARD programa, naučenim lekcijama, ali i neuočenim nedostacima provedbe. Osim kratkog predstavljanja programa ruralnog razvoja 2014-2020, jedna od tema edukativne radionice će se baviti i najavljenim izmjenama u zakonskim propisima vezanim uz računovodstvene poslove LAG-a(s posebnim osvrtom na ispunjavanje putnih naloga te njihov obračun). Sukladno prijedlogu ARPE o edukaciji LAG-ova vezano uz ispunjavanje i obračunavanje punih naloga, stručnjaci ACT knjigovodstva će održati prezentaciju te odgovarati na konkretna pitanja LAG-ova povezana s navedenom temom.</t>
  </si>
  <si>
    <t>Ministarstvo poljoprivrede organizira radionicu "1 godina provedbe Mjere 202 IPARD Programa" koja će se održati 6.lipnja 2014. Sudionici radionice su predstavnici hrvatskih LAG-ova. Radionica će se održati u konferencijskoj dvorani hotela Well u Tuheljskim toplicama. Troškovi sudjelovanja predstavnika LAG-ova na radionici spadaju u prihvatljive izdatke u sklopu Mjere LEADER. radi duljine trajanja aktivnosti, Ministarstvo poljoprivrede sudionicima osigurava 1 osvježenje u pauzi i ručak 6. lipnja 2014. Cilj radionice je upoznati sudionike s rezultatima provedbe mjere 202 unutar IPARD programa, naučenim lekcijama, ali i neuočenim nedostacima provedbe. Osim kratkog predstavljanja programa ruralnog razvoja 2014-2020, jedna od tema edukativne radionice će se baviti i najavljenim izmjenama u zakonskim propisima vezanim uz računovodstvene poslove LAG-a(s posebnim osvrtom na ispunjavanje putnih naloga te njihov obračun). Sukladno prijedlogu ARPE o edukaciji LAG-ova vezano uz ispunjavanje i obračunavanje punih naloga, stručnjaci ACT knjigovodstva će održati prezentaciju te odgovarati na konkretna pitanja LAG-ova povezana s navedenom temom.</t>
  </si>
  <si>
    <t>03.06.2014.</t>
  </si>
  <si>
    <t>05.06.2014.</t>
  </si>
  <si>
    <t>LAG  Una</t>
  </si>
  <si>
    <t xml:space="preserve">OPG ZVIZDANKA ĆURIN, Hvar
</t>
  </si>
  <si>
    <t>U skladu s preuzetim obavezama Republika Hrvatska je u obvezi dva puta godišnje organizirati sjednicu Odbora za praćenje provedbe IPARD programa na kojoj se članove Odbora izvještava o provedbi programa te planovima za nadolazeće razdoblje. Na sjednici, osim članova Odbora prisustvuju i predstavnici Europske komisije, APPRRR, NAO, NIPAK, predstavnik stalnog predstavništva RH pri EU te ostali sudionici bez kojih se sjednica nebi mogla održati. Radni jezici sjednice su hrvatski i engleski te je stoga za nesmetani rad sjednice neophodna nabavfa usluge prevođenja (nazočnost prevoditelja) i opreme za simultano prevođenje. Ovogodišnja, proljetna sjednica Odbora za praćenje provedbe IPARD programa održat će se u Osijeku 12.lipnja 2014. godine, zbog čega je za sve koji će nazočiti sjednici neophodna nabava sljedećih usluga:
-prijevoz autobusom Zagreb-Osijek-Zagreb, dok će sudionicima koji dolaze izvan Zagreba biti nadoknađen trošak korištenja privatnog automobila za prijevoz do Zagreba/Osijeka ili javnog prijevoza (vlaka)
-smještaj u hotelu
-prehrana
-osvježenje tijekom sjednice</t>
  </si>
  <si>
    <t>Sastanci upravljačkog odbora nacionalne ruralne mreže</t>
  </si>
  <si>
    <t xml:space="preserve">Sudjelovanje na 19. sastanku Nacionalnih ruralnih mreža od 11. - 13. rujna 2013. godine u Gdanjsku, Poljska </t>
  </si>
  <si>
    <t xml:space="preserve">Sudjelovanje na 17. sastanku Odbora stručnjaka za evaluaciju Programa ruralnog razvoja koji će se održati 18. rujna 2013.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t>
  </si>
  <si>
    <t>10.06.2014.</t>
  </si>
  <si>
    <t>09.06.2014.</t>
  </si>
  <si>
    <t>17.06.2014.</t>
  </si>
  <si>
    <t>16.06.2014.</t>
  </si>
  <si>
    <t>11.06.2014.</t>
  </si>
  <si>
    <t>14.06.2014.</t>
  </si>
  <si>
    <t>12.06.2014.</t>
  </si>
  <si>
    <t>13.06.2014.</t>
  </si>
  <si>
    <t>23.06.2014.</t>
  </si>
  <si>
    <t>18.06.2014.</t>
  </si>
  <si>
    <t>27.06.2014.</t>
  </si>
  <si>
    <t>24.06.2014.</t>
  </si>
  <si>
    <t>26.06.2014.</t>
  </si>
  <si>
    <t>Sudjelovanje na 20. sastanku Odbora stručnjaka za evaluaciju Programa ruralnog razvoja koji će se održati 17. lipnja 2014. godine u Brusselessu. Odbor stručnjaka za evaluaciju Programa ruralnog razvoja prati rad Mreže stručnjaka za evaluaciju vezano uz razmjenu znanja i uspostavu najboljih praksi u evaluaciji  politika ruralnog razvoja. Mreža stručnjaka za evaluaciju je sastavni dio europske mreže za ruralni razvoj (ENRD). Na sastancima sudjeluju predstavnici DČ ( po dva predstavnika) kojima predsjedava predstavnik Europske komisije. hrvatsku će na istoimenom sastanku Odbora predstavljati jedan(1) predstavnik, Ranko Glumac iz Službe za programiranje, praćenje, evaluaciju i promidžbu EU programa za ruralni razvoj.
Teme sastanka biti će:
-završni nacrt vodiča za 2007-2013 Ex-post evaulaciju
-nacrt vodiča za evaulaciju Mreže za ruralni razvoj
-Informacija o prijevodu dijelova vodiča za Evaulacijski plan
-prezentacija sadržaja priručnika i brošure o praćenju i evaulaciji ZPP-a 2014-2020
informcija o zadnjim informacijama Helpdeska
-koraci prema okviru za praćenje i evaluaciju 2014-2020 - stanje
-prezentacija i rasprava o budućoj ulozi Odboraa stručnjaka za evaulaciju
Europska komisija refundira troškove avionske karte.</t>
  </si>
  <si>
    <t>"LAG Summer Festival" najveće je međunarodno okupljanje LAG-ova u Hrvatskoj, a održava se od 04.-06. srpnja 2014. u biogradu na Moru u organizaciji LAG-a Laure. Cilj festivala je "spojiti zeleno i plavo" na jedan drugačiji način uz pružanje prilike svim sudionicima da svoje proizvode izlože direktno pred 20.000 turista u gradu poznatom kao turističko središte u srcu Jadrana. Izložbeni prostor bit će postavljen duž cijele rive gdje će biti podignute i dvije pozornice. osim festivalskog dijela, sudionici će moći sudjelovati na radionici "1. godina provedbe IPARD mjere 202" koju će voditi predstavniciMinistarstva poljoprivrede te seminaru " Poslovna politika za razvoj ruralnog turizma kroz EU fondove i LEADER program". Službeno otvorenje festivala proglasit će pomoćnica ministra Davorka Hajduković, univ.spec.pol.</t>
  </si>
  <si>
    <t>01.07.2014.</t>
  </si>
  <si>
    <t>03.07.2014.</t>
  </si>
  <si>
    <t>10.07.2014.</t>
  </si>
  <si>
    <t>09.07.2014.</t>
  </si>
  <si>
    <t>04.07.2014.</t>
  </si>
  <si>
    <t>08.07.2014.</t>
  </si>
  <si>
    <t>07.07.2014.</t>
  </si>
  <si>
    <t xml:space="preserve">Uprava za upravljanje EU fondom za ruralni razvoj, EU i međunarodnu suradnju, organizirala je održavanje 14.sjednice Odbora za praćenje provedbe IPARD programa. Sjednica Odbora se održala 12.06.2014. godine u Osijeku. Sukladno Poslovniku o radu Odbora čl.15 na sjednici se vodi zapisnik. Budući se dostavlja EK, zapisnik mora biti na engleskom jeziku za što je potrebna usluga prijevoda sa hrvatskog na engleski. </t>
  </si>
  <si>
    <t>Časopis "EU Rural Review" donosi teme vezane uz ruralni razvoj koje su bliske svim dionicama u ruralnom prostoru. Opisuje mnoge praktične primjere provedbe politike ruralnog razvoja,  a obrađene su i mnoge aktualne teme o kojima je potrebno informirati ruralna područja. Dostupan je prijevod na 6 jezika (engleski, njemački, francuski, španjolski, talijanski i poljski).
18. broj časopisa "EU Rural Review" donosi pregled suvremene ekološke poljoprivrede. Naglašava vrijednost ekološkog pristupa poljoprivredi i ruralnom razvoju, te korist koju ekološki pristup ia za okoliš, ali i za društvo. U ovom broju se nalazi i opsi Akcijskog plana o budućnosti ekološke proizvodnje u Europi kojeg je izradila EK. Navedeni prijevod će se naručitelju dostaviti u elektronskom obliku.</t>
  </si>
  <si>
    <t>17.07.2014.</t>
  </si>
  <si>
    <t>14.07.2014.</t>
  </si>
  <si>
    <t>21.07.2014.</t>
  </si>
  <si>
    <t>16.07.2014.</t>
  </si>
  <si>
    <t>24.07.2014.</t>
  </si>
  <si>
    <t>22.07.2014.</t>
  </si>
  <si>
    <t>18.07.2014.</t>
  </si>
  <si>
    <t>25.07.2014.</t>
  </si>
  <si>
    <t>OPG ROBERT KOVAČEVIĆ, Križevci</t>
  </si>
  <si>
    <t>06.08.2014.</t>
  </si>
  <si>
    <t>07.08.2014.</t>
  </si>
  <si>
    <t>Sudjelovanje na manifestaciji "Okusi Hrvatsko" u organizaciji općine Baška Voda i LAG-a Adrion. Manifestacija ima za cilj pored predstavljanja proizvoda i malih proizvođača, umrežavanje proizvođača na području LAG-a Adrion, ali i sa područja ostalih LAG-ova cijele RH sa davateljima turističkih usluga. Umrežavanje je jedna od temeljnih postavki LEADER pristupa koje je ugrađeno i u plan aktivnosti LAG-a ADRION  za razdoblje IPARD programa. Od strane Ministarstva poljoprivrede je planirano sudjelovanje pomoćnice ministra Davorke Hajduković i Vlatke Pavlinić.</t>
  </si>
  <si>
    <t>01.08.2014.</t>
  </si>
  <si>
    <t>21.08.2014.</t>
  </si>
  <si>
    <t>19.08.2014.</t>
  </si>
  <si>
    <t>28.08.2014.</t>
  </si>
  <si>
    <t>12.08.2014.</t>
  </si>
  <si>
    <t>25.08.2014.</t>
  </si>
  <si>
    <t>22.08.2014.</t>
  </si>
  <si>
    <t>29.08.2014.</t>
  </si>
  <si>
    <t>14.08.2014.</t>
  </si>
  <si>
    <t>26.08.2014.</t>
  </si>
  <si>
    <t>27.08.2014.</t>
  </si>
  <si>
    <t>04.09.2014.</t>
  </si>
  <si>
    <t>02.09.2014.</t>
  </si>
  <si>
    <t>02.07.2014.</t>
  </si>
  <si>
    <t>11.09.2014.</t>
  </si>
  <si>
    <t>05.09.2014.</t>
  </si>
  <si>
    <t>Lokalne akcijske grupe (LAG-ovi) u razdoblju 2007 - 2013 identificirani su kao jedni od najaktivnijih članova Mreže za ruralni razvoj. Aktinosti LAG-ova vezane uz animaciju i edukaciju lokalnog stanovništva te promidžbu mjera ruralnog razvoja koje su na raspolaganju korisnicima uvelike se nadopunjuju sa zadacima i ciljevima Mreže za ruralni razvoj. Sukladno tome, kako bi se izbjeglo preklapanje tema i potaknula suradnja, Mreža za ruralni razvoj i LAG-ovi zajdednički organiziraju određene radionice, seminare ili studijska putovanja za lokalne dionike, odnosno članove Mreže za ruralni razvoj.
U svrhu pripreme za planiranu radionicu koja će se održati u suradnji s LAG-om Karašica, prevesti će se na hrvatski jezik vodič "Guidance on Community - Led Local development for Local Actors".</t>
  </si>
  <si>
    <t>18.09.2014.</t>
  </si>
  <si>
    <t>15.09.2014.</t>
  </si>
  <si>
    <t>Sudjelovanje na EU forumu o lokalnom razvoju. Na forum su pozvani sudionici iz cijele regije koji će rasoravljati o razvitku različitih pristupa lokalnom razvoju u Hrvatskoj i cijeloj regiji Zapadnog balkana. Na forumu će sudjelovati i hrvatsko Ministarstvo poljoprivrede kako bi prezentiralo vlastiti program ruralnog razvoja. APPRRR također će objasniti vlastitu ulogu i očekivanja od korisnika. Prezentirat ćemo i raspravljat o studijima slučejeva koje opisuju neka od uspješnih razvojnih rješenja.</t>
  </si>
  <si>
    <t>U Hrvatskoj govedarskoj proizvodnji simentalska pasmina , smeđe govedo i holstein pasmina čine 99% vrsta u uzgoju, dok samo 15% udjjela čine ostale pasmine i autohtone vrste (slavonski podolac, istarsko govedo i buša). Tip uzgoja goveda je većinom uzgoj u stajama, dok je držanje goveda na otvorenom individualan i slabo zastupljen. U nedjelju, 21.09. 2014. na lokaciji Stočni sajam u Zadvarju s početkom u 8 sati, održat će se prva prekogranična izložba buše.  Organizacijom izložbe upravlja Organizacijski odbor izložbe pod vodstvom Javne ustanove RERA S.D. za koordinaciju i razvoj Splitsko-dalmatinske županije u suradnji s više partnera među kojima je i Ministarstvo poljoprivrede RH. U sklopu izložbe predviđen je gastro program putem kojeg će se prezentirati kvaliteta mlijeka i mesa od buše s ciljem njihove promocije i komercalizacije. Osim gospodarske reafirmacije ove pasmine, ova izložba omogućit će razmjenu ideja i dobre prakse u provedbi mjera ruralnog razvoja u RH, što je jedan od ciljeva Mreže za ruralni razvoj. Također promicanjem partnerstva i suradnje doprinijeti će se ostvarivanju zadataka mreže koji su propisani u Pravilniku o Mreži za ruralni razvoj.</t>
  </si>
  <si>
    <t>Sudjelovanje na javnoj raspravi "Community Led Local Development (CLLD) as a tool of Cohesion Policy 2014-2020 for local rural, urban and peri-urban development" koji se održava 29. rujna 2014. u bruxellesu, rue belliard 99. Javnu raspravu organizira Europski gospodarski i socijalni odbor (EESC) u svrhu kvalitetnije pripreme i izrade mišljenja o CLLD-u. Ova rasprava će okupiti niz dionika s terena koji će podijeliti svoja iskustva i stavove vezane uz CLLD te pružiti stručne stavove o ovoj temi. Svoja iskustva i ideje podijeliti će predstavnici lokalne uprave, gradonačelnici/načelnici, predstavnici malih i srednjih poduzeća, nevladinih organizacija, socijalni partneri, poljoprivrednici, ribari, istraživači...Na konferenciji će kao hrvatski predstavnik, sudjelovati Ivan Ciprijan.</t>
  </si>
  <si>
    <t>19.09.2014.</t>
  </si>
  <si>
    <t>17.09.2014.</t>
  </si>
  <si>
    <t>25.09.2014.</t>
  </si>
  <si>
    <t>22.0.92014.</t>
  </si>
  <si>
    <t>10.09.2014.</t>
  </si>
  <si>
    <t>OPG LJILJANKA HOLETIĆ, Jastrebarsko</t>
  </si>
  <si>
    <t>22.09.2014.</t>
  </si>
  <si>
    <t>02.10.2014.</t>
  </si>
  <si>
    <t>27.09.2014.</t>
  </si>
  <si>
    <t>01.10.2014.</t>
  </si>
  <si>
    <t>09.10.2014.</t>
  </si>
  <si>
    <t>24.09.2014.</t>
  </si>
  <si>
    <t>29.09.2014.</t>
  </si>
  <si>
    <t>26.09.2014.</t>
  </si>
  <si>
    <t>30.09.2014.</t>
  </si>
  <si>
    <t>07.10.2014.</t>
  </si>
  <si>
    <t>16.10.2014.</t>
  </si>
  <si>
    <t>10.10.2014.</t>
  </si>
  <si>
    <t>15.10.2014.</t>
  </si>
  <si>
    <t>13.10.2014.</t>
  </si>
  <si>
    <t>Mreža za ruralni razvoj je suorganizator sastanka "LEADER pristup-pokretač ruralnog razvoja" koja će se održati 22.-23. listopada 2014. u Bizovačkim toplicama. Sastanak je namijenjen predstavnicima LAG-ova koji su ključni nositelji LEADER pristupa i njegovi glavni promotori, ali i svim ostalim zainteresiranim dionicima ruralnog razvoja.</t>
  </si>
  <si>
    <t>23.10.2014.</t>
  </si>
  <si>
    <t>24.10.2014.</t>
  </si>
  <si>
    <t>22.10.2014.</t>
  </si>
  <si>
    <t>27.10.2014.</t>
  </si>
  <si>
    <t>29.10.2014.</t>
  </si>
  <si>
    <t>20.10.2014.</t>
  </si>
  <si>
    <t>30.10.2014.</t>
  </si>
  <si>
    <t>28.10.2014.</t>
  </si>
  <si>
    <t>U svrhu poboljšanja prepoznatljivosti Mreže za ruralni razvoj prilikom organiziranja i/ili sudjelovanja na raznim promotivnim, edukativnim i sličnim aktivnostima, izraditi će se promidžbeni materijal Mreže za ruralni razvoj.</t>
  </si>
  <si>
    <t>Uprava za upravljanje EU fondom za RR organizira završnu svečanost prigodom završetka Programa RR 2007-2013 kojoj će nazočiti 250 osoba, predstavnika medija, korisnika predstavnici ministarstava i dr. institucija uključenih u provedbu programa. Sudionicima će biti dijeljeni promidžbeni materijali, u vidu proizvoda koji su nastali u pogonima koji su izgrađeni/opremljeni  sredstvima IPARD programa. U tu svrhu Min. nabavlja proizvode IPARD korisnika.</t>
  </si>
  <si>
    <t>Nabava usluga (prijevoz zrakoplovom, smještaj u hotelu, prehrana, osvježavanje tijekom sjednice) za jesensku sjednicu Odbora za praćenje provedbe IPARD programa koja će se održati u Dubrovniku 19. studenoga 2014. godine.</t>
  </si>
  <si>
    <t>Kako bi se prezentirali rezultati dosadašnje provedbe IPARD programa. Članovi Odbora za praćenje su zatražili održavanje izvanredne sjednice na koji će biti pozvani predstavnici institucija uključenih u provedbu programa, korisnici, predstavnici konzultantskih tvrtki i raznih državnih tijela. Po završetku sjednice održat će se prigodni domjenak za sve sudionike (oko 300).</t>
  </si>
  <si>
    <t>Provedba aktivnosti evaluacije u tijeku provedbe IPARD programa za razdoblje 2012.-2014. Aktivnost evaluacije u tijeku IPARD programa ima za cilj procjenu kvalitete, učinkovitosti i djelotvornosti provedbe IPARD programa u razdoblju 2012.-2014. u skladu s IPA provedbenom uredbom (EK) i Sektorskim sporazumom (NN10/08), a u svrhu unapređenja sustava u novom programskom razdoblju.</t>
  </si>
  <si>
    <t>Za potrebe redovitih aktivnosti Mreže za ruralni razvoj nabavlja se uredska oprema (papir za printanje, toner, te potrošni uredski materijal).</t>
  </si>
  <si>
    <t>MPR u suradnji s veleposlanstvom Republike Francuske organizira dvodnevnu radionicu (13.-14.11.2014.) o iskustvu provedbe LEADER pristupa u Francuskoj i Hrvatskoj u razdoblju od 2007-2013. MPR će sudionicima radionice osigurati osvježenje u pauzi (kava, voda, sok, kolači, voće), ručak te večeru tijekom dva dana održavanja radionice.</t>
  </si>
  <si>
    <t>31.10.2014.</t>
  </si>
  <si>
    <t>25.10.2014.</t>
  </si>
  <si>
    <t>06.11.2014.</t>
  </si>
  <si>
    <t>OPG KRUNOSLAV MARIJANOVIĆ, Nijemci</t>
  </si>
  <si>
    <t>11.10.2014.</t>
  </si>
  <si>
    <t>13.11.2014.</t>
  </si>
  <si>
    <t>20.11.2014.</t>
  </si>
  <si>
    <t>27.11.2014.</t>
  </si>
  <si>
    <t>04.12.2014.</t>
  </si>
  <si>
    <t>11.12.2014.</t>
  </si>
  <si>
    <t>18.12.2014.</t>
  </si>
  <si>
    <t>24.12.2014.</t>
  </si>
  <si>
    <t>17.12.2014.</t>
  </si>
  <si>
    <t>30.12.2014.</t>
  </si>
  <si>
    <t>12.01.2015.</t>
  </si>
  <si>
    <t>22.01.2015.</t>
  </si>
  <si>
    <t>29.01.2015.</t>
  </si>
  <si>
    <t>05.02.2015.</t>
  </si>
  <si>
    <t>24.5.2012.</t>
  </si>
  <si>
    <t>19.01.2015.</t>
  </si>
  <si>
    <t>04.01.2012.</t>
  </si>
  <si>
    <t>27.02.2015.</t>
  </si>
  <si>
    <t>05.03.2015.</t>
  </si>
  <si>
    <t>12.03.2015.</t>
  </si>
  <si>
    <t>19.03.2015.</t>
  </si>
  <si>
    <t>31.03.2015.</t>
  </si>
  <si>
    <t>02.04.2015.</t>
  </si>
  <si>
    <t>16.04.2015.</t>
  </si>
  <si>
    <t>22.04.2015.</t>
  </si>
  <si>
    <t>30.04.2015.</t>
  </si>
  <si>
    <t>07.05.2015.</t>
  </si>
  <si>
    <t>14.05.2015.</t>
  </si>
  <si>
    <t>21.05.2015.</t>
  </si>
  <si>
    <t>28.05.2015.</t>
  </si>
  <si>
    <t>LAG Barun Trenk</t>
  </si>
  <si>
    <t>03.06.2015.</t>
  </si>
  <si>
    <t>11.06.2015.</t>
  </si>
  <si>
    <t>18.06.2015.</t>
  </si>
  <si>
    <t>29.06.2015.</t>
  </si>
  <si>
    <t>09.07.2015.</t>
  </si>
  <si>
    <t>Mjera
101
103
301
302
202
501</t>
  </si>
  <si>
    <t>16.07.2015.</t>
  </si>
  <si>
    <t>23.07.2015.</t>
  </si>
  <si>
    <t>27.07.2015.</t>
  </si>
  <si>
    <t>24.07.2015.</t>
  </si>
  <si>
    <t>06.08.2015.</t>
  </si>
  <si>
    <t>13.08.2015.</t>
  </si>
  <si>
    <t>OPG TAMARA PLETIĆ, Velika Ludina</t>
  </si>
  <si>
    <t>31.8.2015.</t>
  </si>
  <si>
    <t>31.08.2015.</t>
  </si>
  <si>
    <t>3.9.2015.</t>
  </si>
  <si>
    <t>10.09.2015.</t>
  </si>
  <si>
    <t>17.9.2015.</t>
  </si>
  <si>
    <t>17.09.2015.</t>
  </si>
  <si>
    <t>24.9.2015.</t>
  </si>
  <si>
    <t>27.02.2014.
29.05.2014.
25.09.2014.
27.11.2014.
12.03.2015.
28.05.2015.
24.09.2015.</t>
  </si>
  <si>
    <t>30.09.2015.</t>
  </si>
  <si>
    <t>12.12.2013.
20.03.2014.
03.07.2014.
23.10.2014.
24.12.2014.
31.03.2015.
03.06.2015.
30.09.2015.</t>
  </si>
  <si>
    <t>21.11.2013.
20.02.2014.
27.06.2014.
20.11.2014.
12.01.2015.
22.04.2015.
29.06.2015.
30.09.2015.</t>
  </si>
  <si>
    <t>7.10.2015.</t>
  </si>
  <si>
    <t>12.12.2013.
27.02.2014.
12.06.2014.
02.10.2014.
04.12.2014.
12.03.2015.
03.06.2015.
07.10.2015.</t>
  </si>
  <si>
    <t>02.12.2013.
13.03.2014.
18.06.2014.
30.10.2014.
18.12.2014.
26.03.2015.
29.06.2015.
07.10.2015.</t>
  </si>
  <si>
    <t>12.12.2013.
20.03.2014.
27.06.2014.
02.10.2014.
22.01.2015.
22.04.2015.
02.07.2015.
13.10.2015.</t>
  </si>
  <si>
    <t>02.12.2013.
20.03.2014.
27.06.2014.
06.11.2014.
15.01.2015.
23.03.2015.
09.07.2015.
7.10.2015.</t>
  </si>
  <si>
    <t>15.10.2015.</t>
  </si>
  <si>
    <t>20.03.2014.
05.06.2014.
18.09.2014.
18.12.2014.
19.03.2015.
18.06.2015.
15.10.2015.</t>
  </si>
  <si>
    <t>30.10.2015.</t>
  </si>
  <si>
    <t>02.12.2013.
27.03.2014.
18.06.2014.
13.11.2014.
29.01.2015.
30.04.2015.
23.07.2015.
30.10.2015.</t>
  </si>
  <si>
    <t>12.12.2013.
13.03.2014.
05.06.2014.
27.11.2014.
24.12.2014.
19.03.2015
18.06.2015.
30.10.2015.</t>
  </si>
  <si>
    <t>19.12.2013.
17.04.2014.
17.07.2014.
20.11.2014.
29.01.2015.
22.04.2015.
09.07.2015.
30.10.2015.</t>
  </si>
  <si>
    <t>30.12.2013.
20.03.2014.
12.06.2014.
13.11.2014.
29.01.2015.
26.03.2015.
23.07.2015.
30.10.2015.</t>
  </si>
  <si>
    <t>19.12.2013.
06.03.2014.
29.05.2014.
30.10.2014.
27.11.2014.
26.03.2015.
28.05.2015.
22.10.2015.</t>
  </si>
  <si>
    <t>19.12.2013.
13.03.2014.
03.07.2014.
06.11.2014.
22.01.2015.
12.03.2015.
09.07.2015.
22.10.2015.</t>
  </si>
  <si>
    <t>12.12.2013.
13.03.2014.
29.05.2014.
30.10.2014.
04.12.2014.
26.03.2015.
03.06.2015.
22.10.2015.</t>
  </si>
  <si>
    <t xml:space="preserve">27.03.2014.
24.07.2014.
27.11.2014.
12.01.2015.
22.04.2015.
24.07.2015.
05.11.2015.
</t>
  </si>
  <si>
    <t>23.12.2013.
27.02.2014.
05.06.2014.
06.11.2014.
24.12.2014.
19.03.2015.
18.06.2015.
05.11.2015.</t>
  </si>
  <si>
    <t>21.11.2013
10.07.2014.
13.11.2014.
15.01.2015.
09.04.2015.
29.06.2015.
05.11.2015.</t>
  </si>
  <si>
    <t>23.12.2013.
13.02.2014.
10.07.2014.
06.11.2014.
15.01.2015.
09.04.2015.
18.06.2015.
05.11.2015.</t>
  </si>
  <si>
    <t>12.11.2015.</t>
  </si>
  <si>
    <t>12.12.2013.
13.03.2014.
27.06.2014.
20.11.2014.
30.04.2015.
16.07.2015.
12.11.2015.</t>
  </si>
  <si>
    <t xml:space="preserve">19.12.2013.
10.04.2014.
27.06.2014.
16.10.2014.
18.12.2014.
26.03.2015.
28.05.2015.
12.11.2015.
</t>
  </si>
  <si>
    <t>19.12.2013.
13.03.2014.
18.06.2014.
30.10.2014.
22.01.2015.
22.04.2015.
06.08.2015.
12.11.2015.</t>
  </si>
  <si>
    <t>19.11.2015.</t>
  </si>
  <si>
    <t>13.03.2014.
10.07.2014.
13.11.2014.
15.01.2015.
02.04.2015.
09.07.2015.
19.11.2015.</t>
  </si>
  <si>
    <t>13.03.2014.
27.06.2014.
04.12.2014.
22.01.2015.
16.04.2015.
16.07.2015.
19.11.2015.</t>
  </si>
  <si>
    <t>27.03.2014.
18.06.2014.
06.11.2014.
29.01.2015.
09.04.2015.
06.08.2015.
19.11.2015.</t>
  </si>
  <si>
    <t>26.11.2015.</t>
  </si>
  <si>
    <t>30.11.2015.</t>
  </si>
  <si>
    <t xml:space="preserve">12.12.2013.
10.07.2014.
06.03.2014.
06.11.2014.
15.01.2015.
22.04.2015.
24.07.2015.
26.11.2015.
</t>
  </si>
  <si>
    <t>30.12.2013.
10.04.2014.
10.07.2014.
27.11.2014.
30.12.2014.
26.03.2015.
29.06.2015.
26.11.2015.</t>
  </si>
  <si>
    <t>06.03.2014.
17.07.2014.
04.12.2014.
29.01.2015.
16.04.2015.
23.07.2015.
26.11.2015.</t>
  </si>
  <si>
    <t>10.12.2015.</t>
  </si>
  <si>
    <t>17.12.2015.</t>
  </si>
  <si>
    <t>23.12.2015.</t>
  </si>
  <si>
    <t>30.12.2015.</t>
  </si>
  <si>
    <t>21.01.2016.</t>
  </si>
  <si>
    <t>14.01.2016.</t>
  </si>
  <si>
    <t>28.01.2016.</t>
  </si>
  <si>
    <t>25.02.2016.</t>
  </si>
  <si>
    <t>18.02.2016.</t>
  </si>
  <si>
    <t>15.02.2016.</t>
  </si>
  <si>
    <t>10.3.2016.</t>
  </si>
  <si>
    <t>10.03.2016.</t>
  </si>
  <si>
    <t>07.03.2016.</t>
  </si>
  <si>
    <t>22.03.2016.</t>
  </si>
  <si>
    <t>31.03.2016.</t>
  </si>
  <si>
    <t>17.03.2016.</t>
  </si>
  <si>
    <t>14.04.2016.</t>
  </si>
  <si>
    <t>07.04.2016.</t>
  </si>
  <si>
    <t>20.04.2016.</t>
  </si>
  <si>
    <t>28.4.2016.</t>
  </si>
  <si>
    <t>28.04.2016.</t>
  </si>
  <si>
    <t>10.07.2014.
30.10.2014.
24.12.2014.
14.05.2015.
16.07.2015.
7.10.2015.
28.01.2016.
28.04.2016.</t>
  </si>
  <si>
    <t>18.12.2014.
11.09.2014.
18.12.2014.
26.03.2015.
29.06.2015.
17.09.2015.
17.12.2015.
28.04.2016.</t>
  </si>
  <si>
    <t>05.05.2016.</t>
  </si>
  <si>
    <t>10.06.2016.</t>
  </si>
  <si>
    <t>12.05.2016.</t>
  </si>
  <si>
    <t>30.06.2016.</t>
  </si>
  <si>
    <t>02.06.2016.</t>
  </si>
  <si>
    <t>25.05.2016.</t>
  </si>
  <si>
    <t>23.06.2016.</t>
  </si>
  <si>
    <t>09.06.2016.</t>
  </si>
  <si>
    <t>17.07.2014.
16.10.2014.
12.01.2015.
18.06.2015.
06.08.2015.
19.11.2015.
25.02.2016.
09.06.2016.</t>
  </si>
  <si>
    <t>24.07.2014.
06.11.2014.
29.01.2015.
07.05.2015.
23.07.2015
05.11.2015.
15.02.2016.
25.05.2016.</t>
  </si>
  <si>
    <t>10.07.2014.
18.09.2014.
15.01.2015.
14.05.2015.
29.06.2015.
15.10.2015.
14.01.2016.
19.05.2016.</t>
  </si>
  <si>
    <t>31.07.2014.
16.10.2014.
30.12.2014.
28.05.2015.
09.07.2015.
30.09.2015.
15.02.2016.
19.05.2016.</t>
  </si>
  <si>
    <t>10.07.2014.
02.10.2014.
30.12.2014.
07.05.2015.
16.07.2015.
15.10.2015.
30.12.2015.
12.05.2016.</t>
  </si>
  <si>
    <t>18.06.2014.
02.10.2014.
24.12.2014.
16.04.2015.
16.07.2015.
24.09.2015.
30.12.2015.
05.05.2016.</t>
  </si>
  <si>
    <t>17.07.2014.
09.10.2014.
15.01.2015.
16.04.2015.
02.07.2015.
30.09.2015.
30.12.2015.
05.05.2016.</t>
  </si>
  <si>
    <t>17.07.2014.
23.10.2014.
08.01.2015.
28.05.2015.
09.07.2015.
22.10.2015.
28.01.2016.
05.05.2016.</t>
  </si>
  <si>
    <t>17.07.2014.
08.01.2015.
30.10.2014.
03.06.2015.
23.07.2015.
15.10.2015.
15.02.2016.
07.07.2016.</t>
  </si>
  <si>
    <t>14.7.2016.</t>
  </si>
  <si>
    <t>14.07.2016.</t>
  </si>
  <si>
    <t>21.07.2016.</t>
  </si>
  <si>
    <t>28.07.2016.</t>
  </si>
  <si>
    <t>18.8.2016.</t>
  </si>
  <si>
    <t>25.8.2016.</t>
  </si>
  <si>
    <t>1.9.2016.</t>
  </si>
  <si>
    <t>CANICULA d.o.o. ZA PRERADU RIBE, TRGOVINU I USLUGE, Milna</t>
  </si>
  <si>
    <t>5.9.2016.</t>
  </si>
  <si>
    <t>8.9.2016.</t>
  </si>
  <si>
    <t>15.09.2016.</t>
  </si>
  <si>
    <t>23.10.2014.
12.01.2015.
16.04.2015.
20.08.2015.
22.10.2015.
28.01.2016.
20.04.2016.
15.09.2016.</t>
  </si>
  <si>
    <t>29.09.2016.</t>
  </si>
  <si>
    <t>22.09.2016.</t>
  </si>
  <si>
    <t>13.10.2016.</t>
  </si>
  <si>
    <t>20.10.2016.</t>
  </si>
  <si>
    <t>27.10.2016.</t>
  </si>
  <si>
    <t>4.11.2016.</t>
  </si>
  <si>
    <t>10.11.2016.</t>
  </si>
  <si>
    <t>17.11.2016.</t>
  </si>
  <si>
    <t>14.12.2016.</t>
  </si>
  <si>
    <t>08.12.2016.</t>
  </si>
  <si>
    <t>8.12.2016.</t>
  </si>
  <si>
    <t>22.12.2016.</t>
  </si>
  <si>
    <t>30.12.2016.</t>
  </si>
  <si>
    <t>28.11.2013.
21.02.2017.</t>
  </si>
  <si>
    <t>24.09.2015.
20.02.2017.
27.02.2017.</t>
  </si>
  <si>
    <t>30.10.2014.
01.09.2016.
08.12.2016.
09.12.2016.
05.01.2017.
01.03.2017.
17.03.2017.</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</si>
</sst>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charset val="238"/>
    </font>
    <font>
      <sz val="12"/>
      <color theme="1"/>
      <name val="Calibri"/>
      <family val="2"/>
      <charset val="238"/>
      <scheme val="minor"/>
    </font>
    <font>
      <b/>
      <sz val="12"/>
      <name val="Times New Roman"/>
      <family val="1"/>
      <charset val="238"/>
    </font>
    <font>
      <sz val="12"/>
      <name val="Times New Roman"/>
      <family val="1"/>
      <charset val="238"/>
    </font>
    <font>
      <b/>
      <i/>
      <sz val="12"/>
      <name val="Times New Roman"/>
      <family val="1"/>
      <charset val="238"/>
    </font>
    <font>
      <sz val="10"/>
      <name val="Arial"/>
      <family val="2"/>
      <charset val="238"/>
    </font>
    <font>
      <i/>
      <sz val="12"/>
      <name val="Times New Roman"/>
      <family val="1"/>
      <charset val="238"/>
    </font>
    <font>
      <sz val="12"/>
      <color indexed="10"/>
      <name val="Times New Roman"/>
      <family val="1"/>
      <charset val="238"/>
    </font>
    <font>
      <b/>
      <i/>
      <sz val="14"/>
      <name val="Times New Roman"/>
      <family val="1"/>
      <charset val="238"/>
    </font>
    <font>
      <sz val="12"/>
      <name val="Times New Roman"/>
      <family val="1"/>
      <charset val="238"/>
    </font>
    <font>
      <b/>
      <sz val="12"/>
      <name val="Arial"/>
      <family val="2"/>
      <charset val="238"/>
    </font>
    <font>
      <b/>
      <sz val="12"/>
      <color rgb="FFFF0000"/>
      <name val="Times New Roman"/>
      <family val="1"/>
      <charset val="238"/>
    </font>
    <font>
      <b/>
      <sz val="12"/>
      <color theme="7"/>
      <name val="Times New Roman"/>
      <family val="1"/>
      <charset val="238"/>
    </font>
    <font>
      <b/>
      <sz val="12"/>
      <color rgb="FF00B0F0"/>
      <name val="Times New Roman"/>
      <family val="1"/>
      <charset val="238"/>
    </font>
    <font>
      <b/>
      <sz val="12"/>
      <color rgb="FF00B050"/>
      <name val="Times New Roman"/>
      <family val="1"/>
      <charset val="238"/>
    </font>
    <font>
      <b/>
      <sz val="12"/>
      <color rgb="FFC00000"/>
      <name val="Times New Roman"/>
      <family val="1"/>
      <charset val="238"/>
    </font>
    <font>
      <sz val="8"/>
      <name val="Times New Roman"/>
      <family val="1"/>
      <charset val="238"/>
    </font>
    <font>
      <sz val="10"/>
      <name val="Times New Roman"/>
      <family val="1"/>
      <charset val="238"/>
    </font>
    <font>
      <sz val="9"/>
      <name val="Times New Roman"/>
      <family val="1"/>
      <charset val="238"/>
    </font>
    <font>
      <b/>
      <sz val="12"/>
      <color rgb="FFFF66CC"/>
      <name val="Times New Roman"/>
      <family val="1"/>
      <charset val="238"/>
    </font>
    <font>
      <b/>
      <sz val="12"/>
      <color theme="4" tint="-0.249977111117893"/>
      <name val="Times New Roman"/>
      <family val="1"/>
      <charset val="238"/>
    </font>
    <font>
      <sz val="12"/>
      <color theme="1"/>
      <name val="Times New Roman"/>
      <family val="1"/>
      <charset val="238"/>
    </font>
  </fonts>
  <fills count="1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99CC"/>
        <bgColor indexed="64"/>
      </patternFill>
    </fill>
    <fill>
      <patternFill patternType="solid">
        <fgColor theme="3" tint="0.39997558519241921"/>
        <bgColor indexed="64"/>
      </patternFill>
    </fill>
    <fill>
      <patternFill patternType="solid">
        <fgColor rgb="FF0070C0"/>
        <bgColor indexed="64"/>
      </patternFill>
    </fill>
  </fills>
  <borders count="12">
    <border>
      <left/>
      <right/>
      <top/>
      <bottom/>
      <diagonal/>
    </border>
    <border>
      <left/>
      <right/>
      <top style="double">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5" fillId="0" borderId="0"/>
    <xf numFmtId="0" fontId="1" fillId="0" borderId="0"/>
    <xf numFmtId="0" fontId="5" fillId="0" borderId="0"/>
  </cellStyleXfs>
  <cellXfs count="227">
    <xf numFmtId="0" fontId="0" fillId="0" borderId="0" xfId="0"/>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right" vertical="center"/>
    </xf>
    <xf numFmtId="3" fontId="3" fillId="0" borderId="0" xfId="0" applyNumberFormat="1" applyFont="1" applyAlignment="1">
      <alignment horizontal="righ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4" fontId="2"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vertical="center"/>
    </xf>
    <xf numFmtId="4" fontId="3" fillId="0" borderId="0" xfId="0" applyNumberFormat="1" applyFont="1" applyAlignment="1">
      <alignment horizontal="righ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1" fontId="3" fillId="0" borderId="0" xfId="0" applyNumberFormat="1" applyFont="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1" xfId="0" applyFont="1" applyBorder="1" applyAlignment="1">
      <alignment horizontal="right" vertical="center"/>
    </xf>
    <xf numFmtId="0" fontId="3" fillId="0" borderId="0" xfId="0" applyFont="1" applyFill="1" applyAlignment="1">
      <alignment horizontal="center" vertical="center" wrapText="1"/>
    </xf>
    <xf numFmtId="0" fontId="3" fillId="0" borderId="0" xfId="0" applyNumberFormat="1" applyFont="1" applyFill="1" applyAlignment="1">
      <alignment vertical="center" wrapText="1"/>
    </xf>
    <xf numFmtId="0" fontId="3" fillId="0" borderId="0" xfId="0" applyFont="1" applyBorder="1" applyAlignment="1">
      <alignment vertical="center"/>
    </xf>
    <xf numFmtId="14" fontId="3" fillId="0" borderId="0" xfId="0" applyNumberFormat="1" applyFont="1" applyAlignment="1">
      <alignment horizontal="right" vertical="center"/>
    </xf>
    <xf numFmtId="0" fontId="3" fillId="0" borderId="0" xfId="0" applyFont="1" applyBorder="1" applyAlignment="1">
      <alignment horizontal="center" vertical="center"/>
    </xf>
    <xf numFmtId="4" fontId="2" fillId="0" borderId="0" xfId="0" applyNumberFormat="1" applyFont="1" applyBorder="1" applyAlignment="1">
      <alignment vertical="center"/>
    </xf>
    <xf numFmtId="0" fontId="3" fillId="3" borderId="0" xfId="0" applyFont="1" applyFill="1" applyAlignment="1">
      <alignment horizontal="center" vertical="center"/>
    </xf>
    <xf numFmtId="0" fontId="3" fillId="0" borderId="0" xfId="0" applyNumberFormat="1" applyFont="1" applyFill="1" applyAlignment="1">
      <alignment horizontal="center" vertical="center" wrapText="1"/>
    </xf>
    <xf numFmtId="0" fontId="3" fillId="4" borderId="0" xfId="0" applyFont="1" applyFill="1" applyAlignment="1">
      <alignment horizontal="center" vertical="center"/>
    </xf>
    <xf numFmtId="0" fontId="4" fillId="0" borderId="0" xfId="0" applyFont="1" applyBorder="1" applyAlignment="1">
      <alignment vertical="center"/>
    </xf>
    <xf numFmtId="0" fontId="2" fillId="5" borderId="0" xfId="0" applyFont="1" applyFill="1" applyBorder="1" applyAlignment="1">
      <alignment horizontal="center" vertical="center"/>
    </xf>
    <xf numFmtId="4" fontId="2" fillId="5" borderId="1" xfId="0" applyNumberFormat="1" applyFont="1" applyFill="1" applyBorder="1" applyAlignment="1">
      <alignment horizontal="right" vertical="center"/>
    </xf>
    <xf numFmtId="0" fontId="4" fillId="0" borderId="0" xfId="0" applyFont="1" applyFill="1" applyBorder="1" applyAlignment="1">
      <alignment vertical="center"/>
    </xf>
    <xf numFmtId="0" fontId="3" fillId="0" borderId="4" xfId="0" applyFont="1" applyBorder="1" applyAlignment="1">
      <alignment vertical="center"/>
    </xf>
    <xf numFmtId="0" fontId="2" fillId="0" borderId="0" xfId="0" applyFont="1" applyBorder="1" applyAlignment="1">
      <alignment horizontal="right" vertical="center"/>
    </xf>
    <xf numFmtId="0" fontId="3" fillId="0" borderId="0" xfId="0" applyFont="1" applyFill="1" applyBorder="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4" fontId="2" fillId="5"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6" fillId="0" borderId="0" xfId="0" applyFont="1" applyFill="1" applyBorder="1" applyAlignment="1">
      <alignment horizontal="right" vertical="center"/>
    </xf>
    <xf numFmtId="0" fontId="2" fillId="0" borderId="0" xfId="0" applyFont="1" applyAlignment="1">
      <alignment horizontal="center" vertical="center" wrapText="1"/>
    </xf>
    <xf numFmtId="0" fontId="3" fillId="2" borderId="0" xfId="0" applyFont="1" applyFill="1" applyBorder="1" applyAlignment="1">
      <alignment horizontal="center" vertical="center"/>
    </xf>
    <xf numFmtId="0" fontId="3" fillId="6" borderId="0" xfId="0" applyFont="1" applyFill="1" applyAlignment="1">
      <alignment horizontal="center" vertical="center"/>
    </xf>
    <xf numFmtId="0" fontId="4" fillId="0" borderId="4" xfId="0" applyFont="1" applyBorder="1" applyAlignment="1">
      <alignment vertical="center"/>
    </xf>
    <xf numFmtId="3" fontId="2" fillId="7" borderId="6" xfId="0" applyNumberFormat="1" applyFont="1" applyFill="1" applyBorder="1" applyAlignment="1">
      <alignment horizontal="center" vertical="center" wrapText="1"/>
    </xf>
    <xf numFmtId="0" fontId="3" fillId="0" borderId="3" xfId="0" applyFont="1" applyBorder="1" applyAlignment="1">
      <alignment vertical="center"/>
    </xf>
    <xf numFmtId="0" fontId="3" fillId="0" borderId="0" xfId="0" applyFont="1" applyFill="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4" fontId="4"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4" fontId="3" fillId="0" borderId="0" xfId="0" applyNumberFormat="1" applyFont="1" applyBorder="1" applyAlignment="1">
      <alignment horizontal="right" vertical="center" wrapText="1"/>
    </xf>
    <xf numFmtId="4" fontId="3" fillId="0" borderId="0" xfId="0" applyNumberFormat="1" applyFont="1" applyFill="1" applyBorder="1" applyAlignment="1">
      <alignment horizontal="right" vertical="center" wrapText="1"/>
    </xf>
    <xf numFmtId="4" fontId="3" fillId="0" borderId="0" xfId="0" applyNumberFormat="1" applyFont="1" applyBorder="1" applyAlignment="1">
      <alignment vertical="center"/>
    </xf>
    <xf numFmtId="4" fontId="9" fillId="0" borderId="0" xfId="0" applyNumberFormat="1" applyFont="1" applyFill="1" applyBorder="1" applyAlignment="1">
      <alignment horizontal="right" vertical="center" wrapText="1"/>
    </xf>
    <xf numFmtId="4" fontId="9" fillId="0" borderId="3" xfId="0" applyNumberFormat="1" applyFont="1" applyFill="1" applyBorder="1" applyAlignment="1">
      <alignment horizontal="right" vertical="center" wrapText="1"/>
    </xf>
    <xf numFmtId="4" fontId="3" fillId="0" borderId="0" xfId="0" applyNumberFormat="1" applyFont="1" applyBorder="1" applyAlignment="1">
      <alignment horizontal="right" vertical="center"/>
    </xf>
    <xf numFmtId="3" fontId="2" fillId="5" borderId="0" xfId="0" applyNumberFormat="1" applyFont="1" applyFill="1" applyBorder="1" applyAlignment="1">
      <alignment horizontal="right" vertical="center"/>
    </xf>
    <xf numFmtId="4" fontId="2" fillId="5" borderId="0" xfId="0" applyNumberFormat="1" applyFont="1" applyFill="1" applyBorder="1" applyAlignment="1">
      <alignment vertical="center"/>
    </xf>
    <xf numFmtId="2" fontId="3" fillId="0" borderId="0" xfId="0" applyNumberFormat="1" applyFont="1" applyFill="1" applyAlignment="1">
      <alignment vertical="center" wrapText="1"/>
    </xf>
    <xf numFmtId="4" fontId="4" fillId="0" borderId="0" xfId="0" applyNumberFormat="1" applyFont="1" applyBorder="1" applyAlignment="1">
      <alignment horizontal="right" vertical="center"/>
    </xf>
    <xf numFmtId="4" fontId="3" fillId="0" borderId="0" xfId="0" applyNumberFormat="1" applyFont="1" applyAlignment="1">
      <alignment vertical="center"/>
    </xf>
    <xf numFmtId="4" fontId="3" fillId="0" borderId="0" xfId="0" applyNumberFormat="1" applyFont="1" applyFill="1" applyBorder="1" applyAlignment="1">
      <alignment vertical="center"/>
    </xf>
    <xf numFmtId="4" fontId="3" fillId="9" borderId="0" xfId="0" applyNumberFormat="1" applyFont="1" applyFill="1" applyBorder="1" applyAlignment="1">
      <alignment vertical="center"/>
    </xf>
    <xf numFmtId="4" fontId="3" fillId="9" borderId="3" xfId="0" applyNumberFormat="1" applyFont="1" applyFill="1" applyBorder="1" applyAlignment="1">
      <alignment vertical="center"/>
    </xf>
    <xf numFmtId="4" fontId="9" fillId="9" borderId="0" xfId="0" applyNumberFormat="1" applyFont="1" applyFill="1" applyBorder="1" applyAlignment="1">
      <alignment vertical="center"/>
    </xf>
    <xf numFmtId="1" fontId="3" fillId="0" borderId="0" xfId="0" applyNumberFormat="1" applyFont="1" applyBorder="1" applyAlignment="1">
      <alignment horizontal="right" vertical="center" wrapText="1"/>
    </xf>
    <xf numFmtId="4" fontId="3" fillId="0" borderId="0" xfId="0" applyNumberFormat="1" applyFont="1" applyBorder="1" applyAlignment="1">
      <alignment horizontal="center" vertical="center"/>
    </xf>
    <xf numFmtId="14" fontId="3" fillId="0" borderId="0" xfId="0" applyNumberFormat="1" applyFont="1" applyBorder="1" applyAlignment="1">
      <alignment horizontal="center" vertical="center"/>
    </xf>
    <xf numFmtId="0" fontId="3" fillId="9" borderId="0" xfId="0" applyFont="1" applyFill="1" applyBorder="1" applyAlignment="1">
      <alignment vertical="center" wrapText="1"/>
    </xf>
    <xf numFmtId="2" fontId="3" fillId="9" borderId="0" xfId="0" applyNumberFormat="1" applyFont="1" applyFill="1" applyAlignment="1">
      <alignment vertical="center" wrapText="1"/>
    </xf>
    <xf numFmtId="0" fontId="3" fillId="9" borderId="0" xfId="0" applyFont="1" applyFill="1" applyBorder="1" applyAlignment="1">
      <alignment vertical="center"/>
    </xf>
    <xf numFmtId="2" fontId="3" fillId="0" borderId="0" xfId="0" applyNumberFormat="1" applyFont="1" applyFill="1" applyAlignment="1">
      <alignment vertical="center"/>
    </xf>
    <xf numFmtId="3" fontId="3" fillId="0" borderId="0" xfId="0" applyNumberFormat="1" applyFont="1" applyAlignment="1">
      <alignment vertical="center"/>
    </xf>
    <xf numFmtId="4" fontId="3" fillId="0" borderId="0" xfId="0" applyNumberFormat="1" applyFont="1" applyFill="1" applyBorder="1" applyAlignment="1">
      <alignment horizontal="center" vertical="center"/>
    </xf>
    <xf numFmtId="0" fontId="3" fillId="0" borderId="0" xfId="1" applyFont="1" applyAlignment="1">
      <alignment vertical="center"/>
    </xf>
    <xf numFmtId="0" fontId="2" fillId="10" borderId="9" xfId="1" applyFont="1" applyFill="1" applyBorder="1" applyAlignment="1">
      <alignment horizontal="center" vertical="center"/>
    </xf>
    <xf numFmtId="0" fontId="2" fillId="10" borderId="9" xfId="1" applyFont="1" applyFill="1" applyBorder="1" applyAlignment="1">
      <alignment horizontal="center" vertical="center" wrapText="1"/>
    </xf>
    <xf numFmtId="14" fontId="3" fillId="0" borderId="0" xfId="0" applyNumberFormat="1" applyFont="1" applyBorder="1" applyAlignment="1">
      <alignment horizontal="right" vertical="center"/>
    </xf>
    <xf numFmtId="0" fontId="3" fillId="9" borderId="0" xfId="0" applyFont="1" applyFill="1" applyAlignment="1">
      <alignment horizontal="center" vertical="center"/>
    </xf>
    <xf numFmtId="0" fontId="2" fillId="8" borderId="1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9" xfId="0" applyNumberFormat="1" applyFont="1" applyFill="1" applyBorder="1" applyAlignment="1">
      <alignment horizontal="center" vertical="center" wrapText="1"/>
    </xf>
    <xf numFmtId="0" fontId="3" fillId="11" borderId="0" xfId="0" applyFont="1" applyFill="1" applyAlignment="1">
      <alignment horizontal="center" vertical="center"/>
    </xf>
    <xf numFmtId="0" fontId="3" fillId="12" borderId="0" xfId="0" applyFont="1" applyFill="1" applyAlignment="1">
      <alignment horizontal="center" vertical="center"/>
    </xf>
    <xf numFmtId="0" fontId="3" fillId="9" borderId="0" xfId="0" applyFont="1" applyFill="1" applyBorder="1" applyAlignment="1">
      <alignment wrapText="1"/>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center" vertical="center"/>
    </xf>
    <xf numFmtId="0" fontId="10" fillId="0" borderId="0" xfId="0" applyFont="1" applyFill="1" applyAlignment="1">
      <alignment horizontal="left" vertical="center"/>
    </xf>
    <xf numFmtId="0" fontId="3" fillId="0" borderId="0" xfId="0" applyNumberFormat="1" applyFont="1" applyFill="1" applyAlignment="1">
      <alignment vertical="center"/>
    </xf>
    <xf numFmtId="0" fontId="3" fillId="0" borderId="0" xfId="0" applyFont="1" applyBorder="1" applyAlignment="1">
      <alignment wrapText="1"/>
    </xf>
    <xf numFmtId="0" fontId="4" fillId="0" borderId="4"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wrapText="1"/>
    </xf>
    <xf numFmtId="0" fontId="2" fillId="10" borderId="7" xfId="0" applyFont="1" applyFill="1" applyBorder="1" applyAlignment="1">
      <alignment horizontal="center" vertical="center"/>
    </xf>
    <xf numFmtId="0" fontId="4" fillId="10" borderId="8" xfId="0" applyFont="1" applyFill="1" applyBorder="1" applyAlignment="1">
      <alignment horizontal="right" vertical="center"/>
    </xf>
    <xf numFmtId="0" fontId="11" fillId="10" borderId="8" xfId="0" applyFont="1" applyFill="1" applyBorder="1" applyAlignment="1">
      <alignment horizontal="center" vertical="center"/>
    </xf>
    <xf numFmtId="0" fontId="2" fillId="10" borderId="8" xfId="0" applyFont="1" applyFill="1" applyBorder="1" applyAlignment="1">
      <alignment horizontal="center" vertical="center"/>
    </xf>
    <xf numFmtId="0" fontId="13" fillId="10" borderId="8" xfId="0" applyFont="1" applyFill="1" applyBorder="1" applyAlignment="1">
      <alignment horizontal="center" vertical="center"/>
    </xf>
    <xf numFmtId="0" fontId="14" fillId="10" borderId="8" xfId="0" applyFont="1" applyFill="1" applyBorder="1" applyAlignment="1">
      <alignment horizontal="center" vertical="center"/>
    </xf>
    <xf numFmtId="0" fontId="12" fillId="10" borderId="8" xfId="0" applyFont="1" applyFill="1" applyBorder="1" applyAlignment="1">
      <alignment horizontal="center" vertical="center"/>
    </xf>
    <xf numFmtId="3" fontId="2" fillId="14" borderId="8" xfId="0" applyNumberFormat="1" applyFont="1" applyFill="1" applyBorder="1" applyAlignment="1">
      <alignment horizontal="right" vertical="center"/>
    </xf>
    <xf numFmtId="4" fontId="2" fillId="14" borderId="8" xfId="0" applyNumberFormat="1" applyFont="1" applyFill="1" applyBorder="1" applyAlignment="1">
      <alignment horizontal="right" vertical="center"/>
    </xf>
    <xf numFmtId="1" fontId="2" fillId="14" borderId="8" xfId="0" applyNumberFormat="1" applyFont="1" applyFill="1" applyBorder="1" applyAlignment="1">
      <alignment horizontal="right" vertical="center"/>
    </xf>
    <xf numFmtId="0" fontId="2" fillId="14" borderId="8" xfId="0" applyFont="1" applyFill="1" applyBorder="1" applyAlignment="1">
      <alignment horizontal="right" vertical="center"/>
    </xf>
    <xf numFmtId="0" fontId="2" fillId="14" borderId="8" xfId="0" applyFont="1" applyFill="1" applyBorder="1" applyAlignment="1">
      <alignment horizontal="center" vertical="center"/>
    </xf>
    <xf numFmtId="0" fontId="2" fillId="15" borderId="9" xfId="0" applyFont="1" applyFill="1" applyBorder="1" applyAlignment="1">
      <alignment horizontal="center" vertical="center" wrapText="1"/>
    </xf>
    <xf numFmtId="3" fontId="2" fillId="15" borderId="8" xfId="0" applyNumberFormat="1" applyFont="1" applyFill="1" applyBorder="1" applyAlignment="1">
      <alignment horizontal="right" vertical="center"/>
    </xf>
    <xf numFmtId="4" fontId="2" fillId="15" borderId="8" xfId="0" applyNumberFormat="1" applyFont="1" applyFill="1" applyBorder="1" applyAlignment="1">
      <alignment horizontal="right" vertical="center"/>
    </xf>
    <xf numFmtId="1" fontId="2" fillId="15" borderId="8" xfId="0" applyNumberFormat="1" applyFont="1" applyFill="1" applyBorder="1" applyAlignment="1">
      <alignment horizontal="right" vertical="center"/>
    </xf>
    <xf numFmtId="0" fontId="2" fillId="15" borderId="8" xfId="0" applyFont="1" applyFill="1" applyBorder="1" applyAlignment="1">
      <alignment horizontal="center" vertical="center"/>
    </xf>
    <xf numFmtId="0" fontId="2" fillId="14" borderId="8" xfId="0" applyFont="1" applyFill="1" applyBorder="1" applyAlignment="1">
      <alignment vertical="center"/>
    </xf>
    <xf numFmtId="0" fontId="3" fillId="16" borderId="0" xfId="0" applyFont="1" applyFill="1" applyAlignment="1">
      <alignment horizontal="center" vertical="center"/>
    </xf>
    <xf numFmtId="0" fontId="3" fillId="17" borderId="0" xfId="0" applyFont="1" applyFill="1" applyAlignment="1">
      <alignment horizontal="center" vertical="center"/>
    </xf>
    <xf numFmtId="3" fontId="4" fillId="14" borderId="2" xfId="0" applyNumberFormat="1" applyFont="1" applyFill="1" applyBorder="1" applyAlignment="1">
      <alignment horizontal="right" vertical="center"/>
    </xf>
    <xf numFmtId="4" fontId="4" fillId="14" borderId="2" xfId="0" applyNumberFormat="1" applyFont="1" applyFill="1" applyBorder="1" applyAlignment="1">
      <alignment horizontal="right" vertical="center"/>
    </xf>
    <xf numFmtId="1" fontId="4" fillId="14" borderId="2" xfId="0" applyNumberFormat="1" applyFont="1" applyFill="1" applyBorder="1" applyAlignment="1">
      <alignment horizontal="right" vertical="center"/>
    </xf>
    <xf numFmtId="3" fontId="4" fillId="15" borderId="2" xfId="0" applyNumberFormat="1" applyFont="1" applyFill="1" applyBorder="1" applyAlignment="1">
      <alignment horizontal="right" vertical="center"/>
    </xf>
    <xf numFmtId="4" fontId="4" fillId="15" borderId="2" xfId="0" applyNumberFormat="1" applyFont="1" applyFill="1" applyBorder="1" applyAlignment="1">
      <alignment horizontal="right" vertical="center"/>
    </xf>
    <xf numFmtId="1" fontId="4" fillId="15" borderId="2" xfId="0" applyNumberFormat="1" applyFont="1" applyFill="1" applyBorder="1" applyAlignment="1">
      <alignment horizontal="right" vertical="center"/>
    </xf>
    <xf numFmtId="4" fontId="4" fillId="0" borderId="0" xfId="0" applyNumberFormat="1" applyFont="1" applyAlignment="1">
      <alignment vertical="center"/>
    </xf>
    <xf numFmtId="0" fontId="2" fillId="10" borderId="2" xfId="0" applyFont="1" applyFill="1" applyBorder="1" applyAlignment="1">
      <alignment horizontal="center" vertical="center"/>
    </xf>
    <xf numFmtId="0" fontId="3"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5" borderId="0"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3" fillId="0" borderId="0" xfId="1" applyFont="1" applyAlignment="1">
      <alignment horizontal="left" vertical="center" wrapText="1"/>
    </xf>
    <xf numFmtId="0" fontId="4" fillId="0" borderId="0" xfId="1" applyFont="1" applyBorder="1" applyAlignment="1">
      <alignment horizontal="left" vertical="center" wrapText="1"/>
    </xf>
    <xf numFmtId="0" fontId="2" fillId="0" borderId="0" xfId="1" applyFont="1" applyBorder="1" applyAlignment="1">
      <alignment horizontal="left" vertical="center" wrapText="1"/>
    </xf>
    <xf numFmtId="0" fontId="4" fillId="0" borderId="0" xfId="1" applyFont="1" applyFill="1" applyBorder="1" applyAlignment="1">
      <alignment horizontal="left" vertical="center" wrapText="1"/>
    </xf>
    <xf numFmtId="0" fontId="2" fillId="5" borderId="0" xfId="1" applyFont="1" applyFill="1" applyBorder="1" applyAlignment="1">
      <alignment horizontal="left" vertical="center" wrapText="1"/>
    </xf>
    <xf numFmtId="0" fontId="2" fillId="10" borderId="8" xfId="1" applyFont="1" applyFill="1" applyBorder="1" applyAlignment="1">
      <alignment horizontal="left" vertical="center" wrapText="1"/>
    </xf>
    <xf numFmtId="0" fontId="2" fillId="10" borderId="2" xfId="1" applyFont="1" applyFill="1" applyBorder="1" applyAlignment="1">
      <alignment horizontal="left" vertical="center" wrapText="1"/>
    </xf>
    <xf numFmtId="0" fontId="3" fillId="0" borderId="0" xfId="0" applyFont="1" applyAlignment="1">
      <alignment horizontal="left" vertical="center"/>
    </xf>
    <xf numFmtId="0" fontId="16" fillId="0" borderId="0" xfId="0" applyFont="1" applyFill="1" applyBorder="1" applyAlignment="1">
      <alignment horizontal="left" vertical="center" wrapText="1"/>
    </xf>
    <xf numFmtId="0" fontId="16" fillId="0" borderId="0" xfId="1" applyFont="1" applyAlignment="1">
      <alignment horizontal="left" vertical="center" wrapText="1"/>
    </xf>
    <xf numFmtId="0" fontId="16" fillId="0" borderId="0" xfId="0" applyFont="1" applyAlignment="1">
      <alignment horizontal="left" vertical="center" wrapText="1"/>
    </xf>
    <xf numFmtId="0" fontId="16" fillId="0" borderId="0" xfId="1"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1" applyFont="1" applyBorder="1" applyAlignment="1">
      <alignment horizontal="left" vertical="center" wrapText="1"/>
    </xf>
    <xf numFmtId="0" fontId="16" fillId="0" borderId="0" xfId="0" applyFont="1" applyAlignment="1">
      <alignment wrapText="1"/>
    </xf>
    <xf numFmtId="0" fontId="2" fillId="13" borderId="0" xfId="1" applyFont="1" applyFill="1" applyBorder="1" applyAlignment="1">
      <alignment horizontal="center" vertical="center"/>
    </xf>
    <xf numFmtId="0" fontId="2" fillId="13" borderId="0" xfId="1" applyFont="1" applyFill="1" applyBorder="1" applyAlignment="1">
      <alignment horizontal="left" vertical="center" wrapText="1"/>
    </xf>
    <xf numFmtId="3" fontId="2" fillId="13" borderId="0" xfId="0" applyNumberFormat="1" applyFont="1" applyFill="1" applyBorder="1" applyAlignment="1">
      <alignment horizontal="right" vertical="center"/>
    </xf>
    <xf numFmtId="4" fontId="2" fillId="13" borderId="0" xfId="0" applyNumberFormat="1" applyFont="1" applyFill="1" applyBorder="1" applyAlignment="1">
      <alignment horizontal="right" vertical="center"/>
    </xf>
    <xf numFmtId="4" fontId="2" fillId="13" borderId="0" xfId="1" applyNumberFormat="1" applyFont="1" applyFill="1" applyBorder="1" applyAlignment="1">
      <alignment horizontal="right" vertical="center"/>
    </xf>
    <xf numFmtId="0" fontId="15" fillId="5" borderId="0" xfId="0" applyFont="1" applyFill="1" applyBorder="1" applyAlignment="1">
      <alignment horizontal="right" vertical="center" wrapText="1"/>
    </xf>
    <xf numFmtId="3" fontId="15" fillId="5" borderId="0" xfId="0" applyNumberFormat="1" applyFont="1" applyFill="1" applyBorder="1" applyAlignment="1">
      <alignment horizontal="right" vertical="center"/>
    </xf>
    <xf numFmtId="4" fontId="15" fillId="5" borderId="0" xfId="0" applyNumberFormat="1" applyFont="1" applyFill="1" applyBorder="1" applyAlignment="1">
      <alignment horizontal="right" vertical="center"/>
    </xf>
    <xf numFmtId="3" fontId="2" fillId="13" borderId="0" xfId="1" applyNumberFormat="1" applyFont="1" applyFill="1" applyAlignment="1">
      <alignment vertical="center"/>
    </xf>
    <xf numFmtId="2" fontId="17" fillId="0" borderId="0" xfId="0" applyNumberFormat="1" applyFont="1" applyBorder="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4" fontId="4" fillId="0" borderId="0" xfId="0" applyNumberFormat="1" applyFont="1" applyBorder="1" applyAlignment="1">
      <alignment horizontal="left" vertical="center" wrapText="1"/>
    </xf>
    <xf numFmtId="1" fontId="3" fillId="0" borderId="0" xfId="0" applyNumberFormat="1" applyFont="1" applyAlignment="1">
      <alignment vertical="center"/>
    </xf>
    <xf numFmtId="4" fontId="3" fillId="0" borderId="3" xfId="0" applyNumberFormat="1" applyFont="1" applyBorder="1" applyAlignment="1">
      <alignment horizontal="right" vertical="center"/>
    </xf>
    <xf numFmtId="4" fontId="9" fillId="9" borderId="3" xfId="0" applyNumberFormat="1" applyFont="1" applyFill="1" applyBorder="1" applyAlignment="1">
      <alignment vertical="center"/>
    </xf>
    <xf numFmtId="0" fontId="18" fillId="0" borderId="0" xfId="0" applyFont="1" applyBorder="1" applyAlignment="1">
      <alignment vertical="center" wrapText="1"/>
    </xf>
    <xf numFmtId="14" fontId="3" fillId="0" borderId="0" xfId="0" applyNumberFormat="1" applyFont="1" applyFill="1" applyBorder="1" applyAlignment="1">
      <alignment vertical="center"/>
    </xf>
    <xf numFmtId="4" fontId="3" fillId="0" borderId="0" xfId="0" applyNumberFormat="1" applyFont="1" applyBorder="1" applyAlignment="1">
      <alignment vertical="center" wrapText="1"/>
    </xf>
    <xf numFmtId="0" fontId="3" fillId="0" borderId="0" xfId="0" applyFont="1" applyFill="1" applyBorder="1" applyAlignment="1">
      <alignment horizontal="left"/>
    </xf>
    <xf numFmtId="0" fontId="3" fillId="0" borderId="3" xfId="0" applyFont="1" applyBorder="1" applyAlignment="1">
      <alignment horizontal="center" vertical="center"/>
    </xf>
    <xf numFmtId="0" fontId="4" fillId="0" borderId="3" xfId="0" applyFont="1" applyBorder="1" applyAlignment="1">
      <alignment vertical="center"/>
    </xf>
    <xf numFmtId="4" fontId="4" fillId="0" borderId="3" xfId="0" applyNumberFormat="1" applyFont="1" applyBorder="1" applyAlignment="1">
      <alignment vertical="center"/>
    </xf>
    <xf numFmtId="0" fontId="3" fillId="0" borderId="3" xfId="0" applyFont="1" applyFill="1" applyBorder="1" applyAlignment="1">
      <alignment horizontal="center" vertical="center"/>
    </xf>
    <xf numFmtId="0" fontId="4" fillId="0" borderId="3" xfId="0" applyFont="1" applyFill="1" applyBorder="1" applyAlignment="1">
      <alignment vertical="center"/>
    </xf>
    <xf numFmtId="14" fontId="3" fillId="0" borderId="0" xfId="0" applyNumberFormat="1" applyFont="1" applyFill="1" applyBorder="1" applyAlignment="1">
      <alignment horizontal="right" vertical="center"/>
    </xf>
    <xf numFmtId="14" fontId="3" fillId="0" borderId="0" xfId="0" applyNumberFormat="1" applyFont="1" applyBorder="1" applyAlignment="1">
      <alignment vertical="center"/>
    </xf>
    <xf numFmtId="0" fontId="3" fillId="0" borderId="0" xfId="0" applyFont="1" applyBorder="1" applyAlignment="1">
      <alignment horizontal="center" vertical="center" wrapText="1"/>
    </xf>
    <xf numFmtId="0" fontId="2" fillId="10" borderId="2" xfId="0" applyFont="1" applyFill="1" applyBorder="1" applyAlignment="1">
      <alignment horizontal="center" vertical="center"/>
    </xf>
    <xf numFmtId="0" fontId="3" fillId="0" borderId="0" xfId="0" applyFont="1" applyFill="1" applyBorder="1" applyAlignment="1">
      <alignment horizontal="center" vertical="center" wrapText="1"/>
    </xf>
    <xf numFmtId="3" fontId="2" fillId="10" borderId="2" xfId="0" applyNumberFormat="1" applyFont="1" applyFill="1" applyBorder="1" applyAlignment="1">
      <alignment horizontal="center" vertical="center"/>
    </xf>
    <xf numFmtId="0" fontId="2" fillId="10" borderId="2" xfId="0" applyFont="1" applyFill="1" applyBorder="1" applyAlignment="1">
      <alignment vertical="center"/>
    </xf>
    <xf numFmtId="4" fontId="2" fillId="10" borderId="2" xfId="0" applyNumberFormat="1" applyFont="1" applyFill="1" applyBorder="1" applyAlignment="1">
      <alignment horizontal="right" vertical="center"/>
    </xf>
    <xf numFmtId="4" fontId="2" fillId="10" borderId="2" xfId="0" applyNumberFormat="1" applyFont="1" applyFill="1" applyBorder="1" applyAlignment="1">
      <alignment vertical="center"/>
    </xf>
    <xf numFmtId="0" fontId="3" fillId="0" borderId="0" xfId="0" applyFont="1" applyAlignment="1">
      <alignment vertical="center" wrapText="1"/>
    </xf>
    <xf numFmtId="1" fontId="9" fillId="0" borderId="0" xfId="0" applyNumberFormat="1" applyFont="1" applyFill="1" applyBorder="1" applyAlignment="1">
      <alignment vertical="center" wrapText="1"/>
    </xf>
    <xf numFmtId="0" fontId="3" fillId="0" borderId="0" xfId="0" applyFont="1" applyFill="1" applyBorder="1" applyAlignment="1">
      <alignment wrapText="1"/>
    </xf>
    <xf numFmtId="0" fontId="3" fillId="0" borderId="0" xfId="0" applyNumberFormat="1" applyFont="1" applyBorder="1" applyAlignment="1">
      <alignment horizontal="center" vertical="center"/>
    </xf>
    <xf numFmtId="2" fontId="3" fillId="0" borderId="0" xfId="0" applyNumberFormat="1" applyFont="1" applyBorder="1" applyAlignment="1">
      <alignment vertical="center" wrapText="1"/>
    </xf>
    <xf numFmtId="0" fontId="2" fillId="0" borderId="0" xfId="0" applyFont="1" applyAlignment="1">
      <alignment horizontal="left" vertical="center" wrapText="1"/>
    </xf>
    <xf numFmtId="0" fontId="3" fillId="0" borderId="3"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1" fontId="17" fillId="0" borderId="0" xfId="0" applyNumberFormat="1" applyFont="1" applyFill="1" applyBorder="1" applyAlignment="1">
      <alignment vertical="center" wrapText="1"/>
    </xf>
    <xf numFmtId="0" fontId="3" fillId="0" borderId="0" xfId="0" applyNumberFormat="1" applyFont="1" applyBorder="1" applyAlignment="1">
      <alignment horizontal="center" vertical="center" wrapText="1"/>
    </xf>
    <xf numFmtId="0" fontId="2" fillId="10" borderId="5" xfId="0" applyFont="1" applyFill="1" applyBorder="1" applyAlignment="1">
      <alignment horizontal="center" vertical="center"/>
    </xf>
    <xf numFmtId="0" fontId="2" fillId="10" borderId="5" xfId="0" applyFont="1" applyFill="1" applyBorder="1" applyAlignment="1">
      <alignment horizontal="left" vertical="center" wrapText="1"/>
    </xf>
    <xf numFmtId="0" fontId="2" fillId="10" borderId="5" xfId="1" applyFont="1" applyFill="1" applyBorder="1" applyAlignment="1">
      <alignment horizontal="left" vertical="center" wrapText="1"/>
    </xf>
    <xf numFmtId="0" fontId="2" fillId="14" borderId="5" xfId="0" applyFont="1" applyFill="1" applyBorder="1" applyAlignment="1">
      <alignment vertical="center"/>
    </xf>
    <xf numFmtId="4" fontId="2" fillId="14" borderId="5" xfId="0" applyNumberFormat="1" applyFont="1" applyFill="1" applyBorder="1" applyAlignment="1">
      <alignment horizontal="right" vertical="center"/>
    </xf>
    <xf numFmtId="0" fontId="2" fillId="14" borderId="5" xfId="0" applyFont="1" applyFill="1" applyBorder="1" applyAlignment="1">
      <alignment horizontal="center" vertical="center"/>
    </xf>
    <xf numFmtId="3" fontId="2" fillId="15" borderId="5" xfId="0" applyNumberFormat="1" applyFont="1" applyFill="1" applyBorder="1" applyAlignment="1">
      <alignment horizontal="right" vertical="center"/>
    </xf>
    <xf numFmtId="4" fontId="2" fillId="15" borderId="5" xfId="0" applyNumberFormat="1" applyFont="1" applyFill="1" applyBorder="1" applyAlignment="1">
      <alignment horizontal="right" vertical="center"/>
    </xf>
    <xf numFmtId="0" fontId="2" fillId="15" borderId="5" xfId="0" applyFont="1" applyFill="1" applyBorder="1" applyAlignment="1">
      <alignment horizontal="center" vertical="center"/>
    </xf>
    <xf numFmtId="0" fontId="19" fillId="10" borderId="8" xfId="0" applyFont="1" applyFill="1" applyBorder="1" applyAlignment="1">
      <alignment horizontal="center" vertical="center"/>
    </xf>
    <xf numFmtId="0" fontId="20" fillId="10" borderId="8" xfId="0" applyFont="1" applyFill="1" applyBorder="1" applyAlignment="1">
      <alignment horizontal="center" vertical="center"/>
    </xf>
    <xf numFmtId="0" fontId="3" fillId="0" borderId="0" xfId="0" applyFont="1" applyFill="1" applyBorder="1" applyAlignment="1">
      <alignment horizontal="left" wrapText="1"/>
    </xf>
    <xf numFmtId="0" fontId="17" fillId="0" borderId="0" xfId="0" applyFont="1" applyBorder="1" applyAlignment="1">
      <alignment horizontal="left" vertical="center" wrapText="1"/>
    </xf>
    <xf numFmtId="14" fontId="3" fillId="0" borderId="0" xfId="0" applyNumberFormat="1" applyFont="1" applyAlignment="1">
      <alignment horizontal="right" vertical="center" wrapText="1"/>
    </xf>
    <xf numFmtId="0" fontId="17" fillId="0" borderId="0" xfId="0" applyFont="1" applyFill="1" applyBorder="1" applyAlignment="1">
      <alignment horizontal="left" vertical="center" wrapText="1"/>
    </xf>
    <xf numFmtId="0" fontId="18" fillId="0" borderId="0" xfId="0" applyFont="1" applyFill="1" applyBorder="1" applyAlignment="1">
      <alignment vertical="center" wrapText="1"/>
    </xf>
    <xf numFmtId="1" fontId="2" fillId="13" borderId="0" xfId="0" applyNumberFormat="1" applyFont="1" applyFill="1" applyBorder="1" applyAlignment="1">
      <alignment horizontal="right" vertical="center"/>
    </xf>
    <xf numFmtId="14" fontId="3" fillId="0" borderId="0" xfId="0" applyNumberFormat="1" applyFont="1" applyBorder="1" applyAlignment="1">
      <alignment vertical="center" wrapText="1"/>
    </xf>
    <xf numFmtId="14" fontId="3" fillId="0" borderId="0" xfId="0" applyNumberFormat="1" applyFont="1" applyBorder="1" applyAlignment="1">
      <alignment horizontal="left" vertical="center"/>
    </xf>
    <xf numFmtId="0" fontId="21" fillId="0" borderId="0" xfId="0" applyFont="1" applyFill="1" applyBorder="1" applyAlignment="1">
      <alignment vertical="center" wrapText="1"/>
    </xf>
    <xf numFmtId="0" fontId="3" fillId="0" borderId="0" xfId="0" applyFont="1" applyFill="1" applyBorder="1" applyAlignment="1">
      <alignment horizontal="right" vertical="center" wrapText="1"/>
    </xf>
    <xf numFmtId="14" fontId="3" fillId="0" borderId="0" xfId="0" applyNumberFormat="1" applyFont="1" applyFill="1" applyBorder="1" applyAlignment="1">
      <alignment vertical="center" wrapText="1"/>
    </xf>
    <xf numFmtId="0" fontId="2" fillId="10" borderId="2" xfId="0" applyFont="1" applyFill="1" applyBorder="1" applyAlignment="1">
      <alignment horizontal="center" vertical="center"/>
    </xf>
    <xf numFmtId="0" fontId="8" fillId="5" borderId="3" xfId="0" applyFont="1" applyFill="1" applyBorder="1" applyAlignment="1">
      <alignment horizontal="left" vertical="center"/>
    </xf>
    <xf numFmtId="0" fontId="2" fillId="13" borderId="1" xfId="1" applyFont="1" applyFill="1" applyBorder="1" applyAlignment="1">
      <alignment horizontal="center" vertical="center"/>
    </xf>
    <xf numFmtId="0" fontId="2" fillId="0" borderId="0" xfId="0" applyFont="1" applyAlignment="1">
      <alignment horizontal="left" vertical="center" wrapText="1"/>
    </xf>
  </cellXfs>
  <cellStyles count="4">
    <cellStyle name="Normal" xfId="0" builtinId="0"/>
    <cellStyle name="Obično 2" xfId="1"/>
    <cellStyle name="Obično 3" xfId="2"/>
    <cellStyle name="Obično_Evidencijska lista - rezime" xfId="3"/>
  </cellStyles>
  <dxfs count="0"/>
  <tableStyles count="0" defaultTableStyle="TableStyleMedium9" defaultPivotStyle="PivotStyleLight16"/>
  <colors>
    <mruColors>
      <color rgb="FFFF99CC"/>
      <color rgb="FFCC00CC"/>
      <color rgb="FFFF66CC"/>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oi/IPARD/2014/BAZA%20PODATAKA/BAZA%20PROJEKTI/BAZA%20PODATAKA-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103;301;302"/>
      <sheetName val="202"/>
      <sheetName val="501"/>
      <sheetName val="Poništeni "/>
      <sheetName val="Poništeni 202"/>
      <sheetName val="Poništeni 501"/>
      <sheetName val="Veza"/>
      <sheetName val="Natječaji (HRK)"/>
      <sheetName val="Natječaji (EUR) "/>
      <sheetName val="Anex 1 "/>
      <sheetName val="Anex 2"/>
      <sheetName val="Anex 3"/>
      <sheetName val="Anex 4"/>
      <sheetName val="Anex 7"/>
      <sheetName val="ZZI-OI"/>
      <sheetName val="Razno"/>
      <sheetName val="Feuil1"/>
      <sheetName val="Županije HRK"/>
      <sheetName val="Županije EUR"/>
      <sheetName val="Šifre statusa"/>
      <sheetName val="Sheet1"/>
      <sheetName val="Sheet2"/>
      <sheetName val="Sheet3"/>
      <sheetName val="Sheet4"/>
    </sheetNames>
    <sheetDataSet>
      <sheetData sheetId="0"/>
      <sheetData sheetId="1">
        <row r="32">
          <cell r="BA32">
            <v>500000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5"/>
  <sheetViews>
    <sheetView tabSelected="1" zoomScaleNormal="100" workbookViewId="0">
      <selection activeCell="L795" sqref="L795"/>
    </sheetView>
  </sheetViews>
  <sheetFormatPr defaultRowHeight="15.75" outlineLevelCol="2" x14ac:dyDescent="0.2"/>
  <cols>
    <col min="1" max="1" width="5.7109375" style="13" customWidth="1"/>
    <col min="2" max="2" width="24.85546875" style="2" customWidth="1"/>
    <col min="3" max="3" width="10.28515625" style="13" customWidth="1"/>
    <col min="4" max="4" width="15.5703125" style="1" customWidth="1"/>
    <col min="5" max="5" width="14.7109375" style="1" customWidth="1" outlineLevel="2"/>
    <col min="6" max="6" width="23.140625" style="132" customWidth="1" outlineLevel="2"/>
    <col min="7" max="7" width="42.42578125" style="141" customWidth="1"/>
    <col min="8" max="8" width="13.7109375" style="3" customWidth="1"/>
    <col min="9" max="9" width="19.7109375" style="4" bestFit="1" customWidth="1"/>
    <col min="10" max="10" width="18.85546875" style="4" bestFit="1" customWidth="1"/>
    <col min="11" max="11" width="12.140625" style="5" customWidth="1"/>
    <col min="12" max="12" width="11.140625" style="3" customWidth="1"/>
    <col min="13" max="13" width="18.42578125" style="4" customWidth="1"/>
    <col min="14" max="14" width="17.42578125" style="4" bestFit="1" customWidth="1"/>
    <col min="15" max="15" width="13" style="5" customWidth="1"/>
    <col min="16" max="16384" width="9.140625" style="3"/>
  </cols>
  <sheetData>
    <row r="1" spans="1:16" x14ac:dyDescent="0.2">
      <c r="A1" s="97" t="s">
        <v>26</v>
      </c>
    </row>
    <row r="2" spans="1:16" x14ac:dyDescent="0.2">
      <c r="A2" s="97"/>
    </row>
    <row r="3" spans="1:16" ht="38.25" customHeight="1" x14ac:dyDescent="0.2">
      <c r="A3" s="226" t="s">
        <v>1206</v>
      </c>
      <c r="B3" s="226"/>
      <c r="C3" s="226"/>
      <c r="D3" s="226"/>
      <c r="E3" s="226"/>
      <c r="F3" s="226"/>
      <c r="G3" s="226"/>
      <c r="I3" s="11"/>
      <c r="J3" s="11"/>
      <c r="K3" s="11"/>
      <c r="M3" s="11"/>
      <c r="N3" s="11"/>
      <c r="O3" s="3"/>
    </row>
    <row r="4" spans="1:16" ht="16.5" thickBot="1" x14ac:dyDescent="0.25">
      <c r="A4" s="48"/>
      <c r="B4" s="48"/>
      <c r="C4" s="100"/>
      <c r="D4" s="100"/>
      <c r="E4" s="100"/>
      <c r="F4" s="133"/>
      <c r="G4" s="195"/>
      <c r="H4" s="35"/>
      <c r="I4" s="48"/>
      <c r="J4" s="48"/>
      <c r="K4" s="48"/>
      <c r="L4" s="35"/>
      <c r="M4" s="48"/>
      <c r="N4" s="48"/>
      <c r="O4" s="35"/>
    </row>
    <row r="5" spans="1:16" s="45" customFormat="1" ht="111" thickBot="1" x14ac:dyDescent="0.25">
      <c r="A5" s="83" t="s">
        <v>0</v>
      </c>
      <c r="B5" s="83" t="s">
        <v>1</v>
      </c>
      <c r="C5" s="83" t="s">
        <v>70</v>
      </c>
      <c r="D5" s="84" t="s">
        <v>1421</v>
      </c>
      <c r="E5" s="83" t="s">
        <v>224</v>
      </c>
      <c r="F5" s="84" t="s">
        <v>277</v>
      </c>
      <c r="G5" s="84" t="s">
        <v>286</v>
      </c>
      <c r="H5" s="88" t="s">
        <v>27</v>
      </c>
      <c r="I5" s="89" t="s">
        <v>175</v>
      </c>
      <c r="J5" s="89" t="s">
        <v>176</v>
      </c>
      <c r="K5" s="87" t="s">
        <v>24</v>
      </c>
      <c r="L5" s="90" t="s">
        <v>28</v>
      </c>
      <c r="M5" s="116" t="s">
        <v>177</v>
      </c>
      <c r="N5" s="91" t="s">
        <v>178</v>
      </c>
      <c r="O5" s="49" t="s">
        <v>22</v>
      </c>
      <c r="P5" s="103"/>
    </row>
    <row r="6" spans="1:16" ht="19.5" x14ac:dyDescent="0.2">
      <c r="A6" s="57" t="s">
        <v>3</v>
      </c>
      <c r="B6" s="57"/>
      <c r="C6" s="101"/>
      <c r="D6" s="101"/>
      <c r="E6" s="101"/>
      <c r="F6" s="134"/>
      <c r="G6" s="134"/>
      <c r="I6" s="34"/>
      <c r="J6" s="34"/>
      <c r="K6" s="34"/>
      <c r="M6" s="34"/>
      <c r="N6" s="34"/>
      <c r="O6" s="34"/>
    </row>
    <row r="7" spans="1:16" ht="22.5" customHeight="1" x14ac:dyDescent="0.2">
      <c r="A7" s="86">
        <v>1</v>
      </c>
      <c r="B7" s="20" t="s">
        <v>91</v>
      </c>
      <c r="C7" s="19">
        <v>4</v>
      </c>
      <c r="D7" s="19">
        <v>301</v>
      </c>
      <c r="E7" s="19" t="s">
        <v>255</v>
      </c>
      <c r="F7" s="95" t="s">
        <v>256</v>
      </c>
      <c r="G7" s="95"/>
      <c r="H7" s="3">
        <v>1</v>
      </c>
      <c r="I7" s="41">
        <v>6486256.1900000004</v>
      </c>
      <c r="J7" s="41">
        <v>6486256.1899999995</v>
      </c>
      <c r="K7" s="37" t="s">
        <v>1367</v>
      </c>
      <c r="L7" s="3">
        <v>1</v>
      </c>
      <c r="M7" s="41">
        <v>6271229.3399999999</v>
      </c>
      <c r="N7" s="41">
        <v>6271229.3399999999</v>
      </c>
      <c r="O7" s="181">
        <v>42614</v>
      </c>
    </row>
    <row r="8" spans="1:16" ht="43.5" customHeight="1" x14ac:dyDescent="0.2">
      <c r="A8" s="86">
        <v>2</v>
      </c>
      <c r="B8" s="95" t="s">
        <v>122</v>
      </c>
      <c r="C8" s="19">
        <v>6</v>
      </c>
      <c r="D8" s="19">
        <v>101</v>
      </c>
      <c r="E8" s="19" t="s">
        <v>235</v>
      </c>
      <c r="F8" s="95" t="s">
        <v>236</v>
      </c>
      <c r="G8" s="149" t="s">
        <v>348</v>
      </c>
      <c r="H8" s="24">
        <v>1</v>
      </c>
      <c r="I8" s="41">
        <v>1632772.93</v>
      </c>
      <c r="J8" s="41">
        <v>816386.46</v>
      </c>
      <c r="K8" s="37" t="s">
        <v>196</v>
      </c>
      <c r="L8" s="3">
        <v>1</v>
      </c>
      <c r="M8" s="41">
        <v>1487399.12</v>
      </c>
      <c r="N8" s="41">
        <v>743699.56</v>
      </c>
      <c r="O8" s="37" t="s">
        <v>536</v>
      </c>
    </row>
    <row r="9" spans="1:16" ht="30" customHeight="1" x14ac:dyDescent="0.2">
      <c r="A9" s="86">
        <v>3</v>
      </c>
      <c r="B9" s="20" t="s">
        <v>125</v>
      </c>
      <c r="C9" s="19">
        <v>6</v>
      </c>
      <c r="D9" s="19">
        <v>103</v>
      </c>
      <c r="E9" s="19" t="s">
        <v>241</v>
      </c>
      <c r="F9" s="95" t="s">
        <v>242</v>
      </c>
      <c r="G9" s="149" t="s">
        <v>347</v>
      </c>
      <c r="H9" s="24">
        <v>1</v>
      </c>
      <c r="I9" s="41">
        <v>6583604</v>
      </c>
      <c r="J9" s="41">
        <v>3291143.6399999997</v>
      </c>
      <c r="K9" s="37" t="s">
        <v>223</v>
      </c>
      <c r="L9" s="3">
        <v>1</v>
      </c>
      <c r="M9" s="41">
        <v>6435993</v>
      </c>
      <c r="N9" s="41">
        <v>3217352.9</v>
      </c>
      <c r="O9" s="37" t="s">
        <v>675</v>
      </c>
    </row>
    <row r="10" spans="1:16" ht="28.5" customHeight="1" x14ac:dyDescent="0.25">
      <c r="A10" s="86">
        <v>4</v>
      </c>
      <c r="B10" s="175" t="s">
        <v>145</v>
      </c>
      <c r="C10" s="19">
        <v>6</v>
      </c>
      <c r="D10" s="19">
        <v>103</v>
      </c>
      <c r="E10" s="19" t="s">
        <v>245</v>
      </c>
      <c r="F10" s="95" t="s">
        <v>246</v>
      </c>
      <c r="G10" s="155" t="s">
        <v>287</v>
      </c>
      <c r="H10" s="24">
        <v>1</v>
      </c>
      <c r="I10" s="41">
        <v>5777125</v>
      </c>
      <c r="J10" s="41">
        <v>2888562.5</v>
      </c>
      <c r="K10" s="37" t="s">
        <v>201</v>
      </c>
      <c r="L10" s="3">
        <v>1</v>
      </c>
      <c r="M10" s="41">
        <v>5777125</v>
      </c>
      <c r="N10" s="41">
        <v>2888562.5</v>
      </c>
      <c r="O10" s="37" t="s">
        <v>483</v>
      </c>
    </row>
    <row r="11" spans="1:16" ht="47.25" customHeight="1" x14ac:dyDescent="0.25">
      <c r="A11" s="86">
        <v>5</v>
      </c>
      <c r="B11" s="212" t="s">
        <v>130</v>
      </c>
      <c r="C11" s="19">
        <v>6</v>
      </c>
      <c r="D11" s="19">
        <v>101</v>
      </c>
      <c r="E11" s="19" t="s">
        <v>225</v>
      </c>
      <c r="F11" s="95" t="s">
        <v>226</v>
      </c>
      <c r="G11" s="149" t="s">
        <v>289</v>
      </c>
      <c r="H11" s="24">
        <v>1</v>
      </c>
      <c r="I11" s="41">
        <v>2828274.27</v>
      </c>
      <c r="J11" s="41">
        <v>1414137.13</v>
      </c>
      <c r="K11" s="37" t="s">
        <v>219</v>
      </c>
      <c r="L11" s="3">
        <v>1</v>
      </c>
      <c r="M11" s="41">
        <v>2823082.46</v>
      </c>
      <c r="N11" s="41">
        <v>1411541.23</v>
      </c>
      <c r="O11" s="37" t="s">
        <v>1352</v>
      </c>
    </row>
    <row r="12" spans="1:16" ht="24" customHeight="1" x14ac:dyDescent="0.25">
      <c r="A12" s="86">
        <v>6</v>
      </c>
      <c r="B12" s="175" t="s">
        <v>144</v>
      </c>
      <c r="C12" s="19">
        <v>6</v>
      </c>
      <c r="D12" s="19">
        <v>101</v>
      </c>
      <c r="E12" s="19" t="s">
        <v>225</v>
      </c>
      <c r="F12" s="95" t="s">
        <v>226</v>
      </c>
      <c r="G12" s="149" t="s">
        <v>290</v>
      </c>
      <c r="H12" s="24">
        <v>1</v>
      </c>
      <c r="I12" s="41">
        <v>1265208.75</v>
      </c>
      <c r="J12" s="41">
        <v>695864.81</v>
      </c>
      <c r="K12" s="37" t="s">
        <v>202</v>
      </c>
      <c r="L12" s="3">
        <v>1</v>
      </c>
      <c r="M12" s="41">
        <v>1265208.75</v>
      </c>
      <c r="N12" s="41">
        <v>695864.81</v>
      </c>
      <c r="O12" s="37" t="s">
        <v>421</v>
      </c>
    </row>
    <row r="13" spans="1:16" ht="33" customHeight="1" x14ac:dyDescent="0.2">
      <c r="A13" s="86">
        <v>7</v>
      </c>
      <c r="B13" s="20" t="s">
        <v>132</v>
      </c>
      <c r="C13" s="19">
        <v>6</v>
      </c>
      <c r="D13" s="19">
        <v>101</v>
      </c>
      <c r="E13" s="19" t="s">
        <v>237</v>
      </c>
      <c r="F13" s="95" t="s">
        <v>238</v>
      </c>
      <c r="G13" s="149" t="s">
        <v>291</v>
      </c>
      <c r="H13" s="24">
        <v>1</v>
      </c>
      <c r="I13" s="41">
        <v>3323026.7</v>
      </c>
      <c r="J13" s="41">
        <v>1661513.35</v>
      </c>
      <c r="K13" s="37" t="s">
        <v>222</v>
      </c>
      <c r="L13" s="3">
        <v>1</v>
      </c>
      <c r="M13" s="41">
        <v>3206867.67</v>
      </c>
      <c r="N13" s="41">
        <v>1603433.83</v>
      </c>
      <c r="O13" s="37" t="s">
        <v>691</v>
      </c>
    </row>
    <row r="14" spans="1:16" ht="63" x14ac:dyDescent="0.2">
      <c r="A14" s="86">
        <v>8</v>
      </c>
      <c r="B14" s="95" t="s">
        <v>208</v>
      </c>
      <c r="C14" s="19">
        <v>8</v>
      </c>
      <c r="D14" s="19">
        <v>101</v>
      </c>
      <c r="E14" s="103" t="s">
        <v>235</v>
      </c>
      <c r="F14" s="95" t="s">
        <v>236</v>
      </c>
      <c r="G14" s="95"/>
      <c r="H14" s="24">
        <v>1</v>
      </c>
      <c r="I14" s="41">
        <v>827366.43</v>
      </c>
      <c r="J14" s="41">
        <v>413683.21</v>
      </c>
      <c r="K14" s="37" t="s">
        <v>416</v>
      </c>
      <c r="L14" s="24">
        <v>1</v>
      </c>
      <c r="M14" s="41">
        <v>801962.52</v>
      </c>
      <c r="N14" s="41">
        <v>400981.25</v>
      </c>
      <c r="O14" s="37" t="s">
        <v>751</v>
      </c>
    </row>
    <row r="15" spans="1:16" ht="40.5" customHeight="1" x14ac:dyDescent="0.2">
      <c r="A15" s="86">
        <v>9</v>
      </c>
      <c r="B15" s="20" t="s">
        <v>360</v>
      </c>
      <c r="C15" s="19">
        <v>9</v>
      </c>
      <c r="D15" s="19">
        <v>302</v>
      </c>
      <c r="E15" s="103" t="s">
        <v>257</v>
      </c>
      <c r="F15" s="95" t="s">
        <v>258</v>
      </c>
      <c r="G15" s="172" t="s">
        <v>373</v>
      </c>
      <c r="H15" s="24">
        <v>1</v>
      </c>
      <c r="I15" s="41">
        <v>915636.39</v>
      </c>
      <c r="J15" s="41">
        <v>457818.19</v>
      </c>
      <c r="K15" s="37" t="s">
        <v>479</v>
      </c>
      <c r="L15" s="3">
        <v>1</v>
      </c>
      <c r="M15" s="41">
        <v>853748.67</v>
      </c>
      <c r="N15" s="41">
        <v>426874.33</v>
      </c>
      <c r="O15" s="37" t="s">
        <v>1361</v>
      </c>
    </row>
    <row r="16" spans="1:16" ht="44.25" customHeight="1" x14ac:dyDescent="0.25">
      <c r="A16" s="86">
        <v>10</v>
      </c>
      <c r="B16" s="212" t="s">
        <v>361</v>
      </c>
      <c r="C16" s="19">
        <v>9</v>
      </c>
      <c r="D16" s="19">
        <v>302</v>
      </c>
      <c r="E16" s="103" t="s">
        <v>257</v>
      </c>
      <c r="F16" s="95" t="s">
        <v>258</v>
      </c>
      <c r="G16" s="172" t="s">
        <v>373</v>
      </c>
      <c r="H16" s="24">
        <v>1</v>
      </c>
      <c r="I16" s="41">
        <v>1123950</v>
      </c>
      <c r="J16" s="41">
        <v>561975</v>
      </c>
      <c r="K16" s="37" t="s">
        <v>469</v>
      </c>
      <c r="L16" s="3">
        <v>1</v>
      </c>
      <c r="M16" s="41">
        <v>796702.22</v>
      </c>
      <c r="N16" s="41">
        <v>398351.11</v>
      </c>
      <c r="O16" s="37" t="s">
        <v>1324</v>
      </c>
    </row>
    <row r="17" spans="1:15" ht="32.25" customHeight="1" x14ac:dyDescent="0.2">
      <c r="A17" s="86">
        <v>11</v>
      </c>
      <c r="B17" s="20" t="s">
        <v>363</v>
      </c>
      <c r="C17" s="19">
        <v>9</v>
      </c>
      <c r="D17" s="19">
        <v>302</v>
      </c>
      <c r="E17" s="103" t="s">
        <v>259</v>
      </c>
      <c r="F17" s="95" t="s">
        <v>260</v>
      </c>
      <c r="G17" s="172" t="s">
        <v>306</v>
      </c>
      <c r="H17" s="24">
        <v>1</v>
      </c>
      <c r="I17" s="41">
        <v>1123950</v>
      </c>
      <c r="J17" s="41">
        <v>561975</v>
      </c>
      <c r="K17" s="37" t="s">
        <v>479</v>
      </c>
      <c r="L17" s="3">
        <v>1</v>
      </c>
      <c r="M17" s="41">
        <v>1123950</v>
      </c>
      <c r="N17" s="41">
        <v>561975</v>
      </c>
      <c r="O17" s="37" t="s">
        <v>1485</v>
      </c>
    </row>
    <row r="18" spans="1:15" ht="31.5" customHeight="1" x14ac:dyDescent="0.2">
      <c r="A18" s="86">
        <v>12</v>
      </c>
      <c r="B18" s="95" t="s">
        <v>366</v>
      </c>
      <c r="C18" s="19">
        <v>9</v>
      </c>
      <c r="D18" s="19">
        <v>302</v>
      </c>
      <c r="E18" s="103" t="s">
        <v>257</v>
      </c>
      <c r="F18" s="95" t="s">
        <v>258</v>
      </c>
      <c r="G18" s="172" t="s">
        <v>374</v>
      </c>
      <c r="H18" s="24">
        <v>1</v>
      </c>
      <c r="I18" s="41">
        <v>1123950</v>
      </c>
      <c r="J18" s="41">
        <v>561975</v>
      </c>
      <c r="K18" s="37" t="s">
        <v>479</v>
      </c>
      <c r="L18" s="24">
        <v>1</v>
      </c>
      <c r="M18" s="41">
        <v>1123950</v>
      </c>
      <c r="N18" s="41">
        <v>561975</v>
      </c>
      <c r="O18" s="37" t="s">
        <v>759</v>
      </c>
    </row>
    <row r="19" spans="1:15" ht="31.5" customHeight="1" x14ac:dyDescent="0.2">
      <c r="A19" s="86">
        <v>13</v>
      </c>
      <c r="B19" s="95" t="s">
        <v>430</v>
      </c>
      <c r="C19" s="19">
        <v>11</v>
      </c>
      <c r="D19" s="19">
        <v>101</v>
      </c>
      <c r="E19" s="103" t="s">
        <v>235</v>
      </c>
      <c r="F19" s="95" t="s">
        <v>236</v>
      </c>
      <c r="G19" s="52"/>
      <c r="H19" s="24">
        <v>1</v>
      </c>
      <c r="I19" s="41">
        <v>640556.67000000004</v>
      </c>
      <c r="J19" s="41">
        <f>240208.75+80069.58</f>
        <v>320278.33</v>
      </c>
      <c r="K19" s="181">
        <v>41123</v>
      </c>
      <c r="L19" s="3">
        <v>1</v>
      </c>
      <c r="M19" s="41">
        <v>627425.42000000004</v>
      </c>
      <c r="N19" s="41">
        <v>313712.70999999996</v>
      </c>
      <c r="O19" s="37" t="s">
        <v>1103</v>
      </c>
    </row>
    <row r="20" spans="1:15" ht="48" customHeight="1" x14ac:dyDescent="0.2">
      <c r="A20" s="86">
        <v>14</v>
      </c>
      <c r="B20" s="95" t="s">
        <v>397</v>
      </c>
      <c r="C20" s="19">
        <v>11</v>
      </c>
      <c r="D20" s="19">
        <v>101</v>
      </c>
      <c r="E20" s="103" t="s">
        <v>235</v>
      </c>
      <c r="F20" s="95" t="s">
        <v>236</v>
      </c>
      <c r="G20" s="52"/>
      <c r="H20" s="24">
        <v>1</v>
      </c>
      <c r="I20" s="41">
        <v>1354945.63</v>
      </c>
      <c r="J20" s="41">
        <v>745220.1</v>
      </c>
      <c r="K20" s="37" t="s">
        <v>588</v>
      </c>
      <c r="L20" s="3">
        <v>1</v>
      </c>
      <c r="M20" s="41">
        <v>1231004.06</v>
      </c>
      <c r="N20" s="41">
        <v>677710.36</v>
      </c>
      <c r="O20" s="221" t="s">
        <v>1537</v>
      </c>
    </row>
    <row r="21" spans="1:15" ht="45" customHeight="1" x14ac:dyDescent="0.2">
      <c r="A21" s="86">
        <v>15</v>
      </c>
      <c r="B21" s="95" t="s">
        <v>432</v>
      </c>
      <c r="C21" s="19">
        <v>11</v>
      </c>
      <c r="D21" s="19">
        <v>101</v>
      </c>
      <c r="E21" s="103" t="s">
        <v>235</v>
      </c>
      <c r="F21" s="95" t="s">
        <v>236</v>
      </c>
      <c r="G21" s="52"/>
      <c r="H21" s="24">
        <v>1</v>
      </c>
      <c r="I21" s="41">
        <v>5671625</v>
      </c>
      <c r="J21" s="41">
        <f>2339545.31+779848.44</f>
        <v>3119393.75</v>
      </c>
      <c r="K21" s="181">
        <v>41120</v>
      </c>
      <c r="L21" s="3">
        <v>1</v>
      </c>
      <c r="M21" s="41">
        <v>5643184.8399999999</v>
      </c>
      <c r="N21" s="41">
        <v>3103751.66</v>
      </c>
      <c r="O21" s="37" t="s">
        <v>676</v>
      </c>
    </row>
    <row r="22" spans="1:15" ht="48" customHeight="1" x14ac:dyDescent="0.2">
      <c r="A22" s="86">
        <v>16</v>
      </c>
      <c r="B22" s="95" t="s">
        <v>433</v>
      </c>
      <c r="C22" s="19">
        <v>11</v>
      </c>
      <c r="D22" s="19">
        <v>101</v>
      </c>
      <c r="E22" s="103" t="s">
        <v>235</v>
      </c>
      <c r="F22" s="95" t="s">
        <v>236</v>
      </c>
      <c r="G22" s="52"/>
      <c r="H22" s="24">
        <v>1</v>
      </c>
      <c r="I22" s="41">
        <v>1624921.06</v>
      </c>
      <c r="J22" s="41">
        <v>812460.53</v>
      </c>
      <c r="K22" s="37" t="s">
        <v>674</v>
      </c>
      <c r="L22" s="3">
        <v>1</v>
      </c>
      <c r="M22" s="41">
        <v>1386972.55</v>
      </c>
      <c r="N22" s="41">
        <v>693486.27</v>
      </c>
      <c r="O22" s="37" t="s">
        <v>1151</v>
      </c>
    </row>
    <row r="23" spans="1:15" ht="31.5" customHeight="1" x14ac:dyDescent="0.2">
      <c r="A23" s="86">
        <v>17</v>
      </c>
      <c r="B23" s="95" t="s">
        <v>435</v>
      </c>
      <c r="C23" s="19">
        <v>11</v>
      </c>
      <c r="D23" s="19">
        <v>101</v>
      </c>
      <c r="E23" s="103" t="s">
        <v>235</v>
      </c>
      <c r="F23" s="95" t="s">
        <v>236</v>
      </c>
      <c r="G23" s="52"/>
      <c r="H23" s="24">
        <v>1</v>
      </c>
      <c r="I23" s="41">
        <v>2399311.4</v>
      </c>
      <c r="J23" s="41">
        <v>1439586.84</v>
      </c>
      <c r="K23" s="37" t="s">
        <v>586</v>
      </c>
      <c r="L23" s="3">
        <v>1</v>
      </c>
      <c r="M23" s="41">
        <v>2399311.4</v>
      </c>
      <c r="N23" s="41">
        <v>1439586.84</v>
      </c>
      <c r="O23" s="37" t="s">
        <v>1072</v>
      </c>
    </row>
    <row r="24" spans="1:15" ht="31.5" customHeight="1" x14ac:dyDescent="0.2">
      <c r="A24" s="86">
        <v>18</v>
      </c>
      <c r="B24" s="95" t="s">
        <v>401</v>
      </c>
      <c r="C24" s="19">
        <v>11</v>
      </c>
      <c r="D24" s="19">
        <v>101</v>
      </c>
      <c r="E24" s="103" t="s">
        <v>235</v>
      </c>
      <c r="F24" s="95" t="s">
        <v>236</v>
      </c>
      <c r="G24" s="52"/>
      <c r="H24" s="24">
        <v>1</v>
      </c>
      <c r="I24" s="41">
        <v>1407772.62</v>
      </c>
      <c r="J24" s="41">
        <v>774274.94</v>
      </c>
      <c r="K24" s="37" t="s">
        <v>623</v>
      </c>
      <c r="L24" s="3">
        <v>1</v>
      </c>
      <c r="M24" s="41">
        <v>1378073.54</v>
      </c>
      <c r="N24" s="41">
        <v>757940.45</v>
      </c>
      <c r="O24" s="37" t="s">
        <v>1067</v>
      </c>
    </row>
    <row r="25" spans="1:15" ht="31.5" customHeight="1" x14ac:dyDescent="0.2">
      <c r="A25" s="86">
        <v>19</v>
      </c>
      <c r="B25" s="95" t="s">
        <v>403</v>
      </c>
      <c r="C25" s="19">
        <v>11</v>
      </c>
      <c r="D25" s="19">
        <v>103</v>
      </c>
      <c r="E25" s="103" t="s">
        <v>245</v>
      </c>
      <c r="F25" s="95" t="s">
        <v>246</v>
      </c>
      <c r="G25" s="52"/>
      <c r="H25" s="24">
        <v>1</v>
      </c>
      <c r="I25" s="41">
        <v>2301791.65</v>
      </c>
      <c r="J25" s="41">
        <v>1150895.82</v>
      </c>
      <c r="K25" s="37" t="s">
        <v>668</v>
      </c>
      <c r="L25" s="24">
        <v>1</v>
      </c>
      <c r="M25" s="41">
        <v>2188771.65</v>
      </c>
      <c r="N25" s="41">
        <v>1094385.82</v>
      </c>
      <c r="O25" s="37" t="s">
        <v>1347</v>
      </c>
    </row>
    <row r="26" spans="1:15" ht="31.5" customHeight="1" x14ac:dyDescent="0.2">
      <c r="A26" s="86">
        <v>20</v>
      </c>
      <c r="B26" s="95" t="s">
        <v>442</v>
      </c>
      <c r="C26" s="19">
        <v>11</v>
      </c>
      <c r="D26" s="19">
        <v>103</v>
      </c>
      <c r="E26" s="103" t="s">
        <v>241</v>
      </c>
      <c r="F26" s="95" t="s">
        <v>443</v>
      </c>
      <c r="G26" s="52"/>
      <c r="H26" s="24">
        <v>1</v>
      </c>
      <c r="I26" s="41">
        <v>12781836.49</v>
      </c>
      <c r="J26" s="68">
        <v>6390918.2400000002</v>
      </c>
      <c r="K26" s="5" t="s">
        <v>620</v>
      </c>
      <c r="L26" s="24">
        <v>1</v>
      </c>
      <c r="M26" s="41">
        <v>12665858.050000001</v>
      </c>
      <c r="N26" s="41">
        <v>6332929.0199999996</v>
      </c>
      <c r="O26" s="181" t="s">
        <v>1394</v>
      </c>
    </row>
    <row r="27" spans="1:15" ht="31.5" customHeight="1" x14ac:dyDescent="0.2">
      <c r="A27" s="86">
        <v>21</v>
      </c>
      <c r="B27" s="95" t="s">
        <v>522</v>
      </c>
      <c r="C27" s="19">
        <v>13</v>
      </c>
      <c r="D27" s="19">
        <v>301</v>
      </c>
      <c r="E27" s="103" t="s">
        <v>253</v>
      </c>
      <c r="F27" s="95" t="s">
        <v>254</v>
      </c>
      <c r="G27" s="52"/>
      <c r="H27" s="24">
        <v>1</v>
      </c>
      <c r="I27" s="41">
        <v>2575867.9300000002</v>
      </c>
      <c r="J27" s="41">
        <v>2575867.9299999997</v>
      </c>
      <c r="K27" s="37" t="s">
        <v>1354</v>
      </c>
      <c r="L27" s="24">
        <v>1</v>
      </c>
      <c r="M27" s="41">
        <v>2327524.7999999998</v>
      </c>
      <c r="N27" s="41">
        <v>2327524.7999999998</v>
      </c>
      <c r="O27" s="37" t="s">
        <v>1491</v>
      </c>
    </row>
    <row r="28" spans="1:15" ht="31.5" customHeight="1" x14ac:dyDescent="0.2">
      <c r="A28" s="86">
        <v>22</v>
      </c>
      <c r="B28" s="95" t="s">
        <v>182</v>
      </c>
      <c r="C28" s="19">
        <v>13</v>
      </c>
      <c r="D28" s="19">
        <v>301</v>
      </c>
      <c r="E28" s="103" t="s">
        <v>251</v>
      </c>
      <c r="F28" s="95" t="s">
        <v>252</v>
      </c>
      <c r="G28" s="52"/>
      <c r="H28" s="24">
        <v>1</v>
      </c>
      <c r="I28" s="41">
        <v>2974068.88</v>
      </c>
      <c r="J28" s="41">
        <v>2974068.88</v>
      </c>
      <c r="K28" s="37" t="s">
        <v>1360</v>
      </c>
      <c r="L28" s="24">
        <v>1</v>
      </c>
      <c r="M28" s="41">
        <v>2857105.87</v>
      </c>
      <c r="N28" s="41">
        <v>2857105.87</v>
      </c>
      <c r="O28" s="37" t="s">
        <v>1513</v>
      </c>
    </row>
    <row r="29" spans="1:15" ht="31.5" customHeight="1" x14ac:dyDescent="0.2">
      <c r="A29" s="86">
        <v>23</v>
      </c>
      <c r="B29" s="95" t="s">
        <v>101</v>
      </c>
      <c r="C29" s="19">
        <v>13</v>
      </c>
      <c r="D29" s="19">
        <v>301</v>
      </c>
      <c r="E29" s="103" t="s">
        <v>251</v>
      </c>
      <c r="F29" s="95" t="s">
        <v>252</v>
      </c>
      <c r="G29" s="52"/>
      <c r="H29" s="24">
        <v>1</v>
      </c>
      <c r="I29" s="41">
        <v>4715385.8499999996</v>
      </c>
      <c r="J29" s="41">
        <v>4715385.8499999996</v>
      </c>
      <c r="K29" s="37" t="s">
        <v>1369</v>
      </c>
      <c r="L29" s="24">
        <v>1</v>
      </c>
      <c r="M29" s="41">
        <v>3982294.23</v>
      </c>
      <c r="N29" s="41">
        <v>3982294.23</v>
      </c>
      <c r="O29" s="37" t="s">
        <v>1533</v>
      </c>
    </row>
    <row r="30" spans="1:15" ht="31.5" customHeight="1" x14ac:dyDescent="0.2">
      <c r="A30" s="86">
        <v>24</v>
      </c>
      <c r="B30" s="95" t="s">
        <v>542</v>
      </c>
      <c r="C30" s="19">
        <v>14</v>
      </c>
      <c r="D30" s="19">
        <v>103</v>
      </c>
      <c r="E30" s="103" t="s">
        <v>245</v>
      </c>
      <c r="F30" s="95" t="s">
        <v>246</v>
      </c>
      <c r="G30" s="52" t="s">
        <v>568</v>
      </c>
      <c r="H30" s="24">
        <v>1</v>
      </c>
      <c r="I30" s="41">
        <v>4294450.25</v>
      </c>
      <c r="J30" s="41">
        <v>2147225.12</v>
      </c>
      <c r="K30" s="37" t="s">
        <v>774</v>
      </c>
      <c r="L30" s="24">
        <v>1</v>
      </c>
      <c r="M30" s="41">
        <v>4229714.5199999996</v>
      </c>
      <c r="N30" s="41">
        <v>2114857.2599999998</v>
      </c>
      <c r="O30" s="37" t="s">
        <v>1392</v>
      </c>
    </row>
    <row r="31" spans="1:15" ht="31.5" customHeight="1" x14ac:dyDescent="0.2">
      <c r="A31" s="86">
        <v>25</v>
      </c>
      <c r="B31" s="95" t="s">
        <v>543</v>
      </c>
      <c r="C31" s="19">
        <v>14</v>
      </c>
      <c r="D31" s="19">
        <v>101</v>
      </c>
      <c r="E31" s="103" t="s">
        <v>231</v>
      </c>
      <c r="F31" s="95" t="s">
        <v>232</v>
      </c>
      <c r="G31" s="52" t="s">
        <v>569</v>
      </c>
      <c r="H31" s="24">
        <v>1</v>
      </c>
      <c r="I31" s="41">
        <v>1329699.8400000001</v>
      </c>
      <c r="J31" s="41">
        <v>664849.92000000004</v>
      </c>
      <c r="K31" s="37" t="s">
        <v>1058</v>
      </c>
      <c r="L31" s="24">
        <v>1</v>
      </c>
      <c r="M31" s="41">
        <v>1200066.1399999999</v>
      </c>
      <c r="N31" s="41">
        <v>600033.06999999995</v>
      </c>
      <c r="O31" s="37" t="s">
        <v>1347</v>
      </c>
    </row>
    <row r="32" spans="1:15" ht="51" customHeight="1" x14ac:dyDescent="0.2">
      <c r="A32" s="86">
        <v>26</v>
      </c>
      <c r="B32" s="95" t="s">
        <v>682</v>
      </c>
      <c r="C32" s="19">
        <v>15</v>
      </c>
      <c r="D32" s="19">
        <v>302</v>
      </c>
      <c r="E32" s="103" t="s">
        <v>262</v>
      </c>
      <c r="F32" s="95" t="s">
        <v>263</v>
      </c>
      <c r="G32" s="52"/>
      <c r="H32" s="24">
        <v>1</v>
      </c>
      <c r="I32" s="41">
        <v>5032125</v>
      </c>
      <c r="J32" s="41">
        <v>2516062.5</v>
      </c>
      <c r="K32" s="37" t="s">
        <v>1132</v>
      </c>
      <c r="L32" s="24">
        <v>1</v>
      </c>
      <c r="M32" s="41">
        <v>5032125</v>
      </c>
      <c r="N32" s="41">
        <v>2516062.5</v>
      </c>
      <c r="O32" s="37" t="s">
        <v>1447</v>
      </c>
    </row>
    <row r="33" spans="1:15" ht="51" customHeight="1" x14ac:dyDescent="0.2">
      <c r="A33" s="86">
        <v>27</v>
      </c>
      <c r="B33" s="95" t="s">
        <v>543</v>
      </c>
      <c r="C33" s="19">
        <v>15</v>
      </c>
      <c r="D33" s="19">
        <v>302</v>
      </c>
      <c r="E33" s="103" t="s">
        <v>640</v>
      </c>
      <c r="F33" s="95" t="s">
        <v>263</v>
      </c>
      <c r="G33" s="52"/>
      <c r="H33" s="24">
        <v>1</v>
      </c>
      <c r="I33" s="41">
        <v>1095852.55</v>
      </c>
      <c r="J33" s="41">
        <v>547926.27</v>
      </c>
      <c r="K33" s="37" t="s">
        <v>1096</v>
      </c>
      <c r="L33" s="24">
        <v>1</v>
      </c>
      <c r="M33" s="41">
        <v>1095316.05</v>
      </c>
      <c r="N33" s="41">
        <v>547658.02</v>
      </c>
      <c r="O33" s="37" t="s">
        <v>1297</v>
      </c>
    </row>
    <row r="34" spans="1:15" ht="66.75" customHeight="1" x14ac:dyDescent="0.2">
      <c r="A34" s="86">
        <v>28</v>
      </c>
      <c r="B34" s="95" t="s">
        <v>891</v>
      </c>
      <c r="C34" s="19">
        <v>16</v>
      </c>
      <c r="D34" s="19">
        <v>101</v>
      </c>
      <c r="E34" s="103" t="s">
        <v>235</v>
      </c>
      <c r="F34" s="95" t="s">
        <v>236</v>
      </c>
      <c r="G34" s="52" t="s">
        <v>956</v>
      </c>
      <c r="H34" s="24">
        <v>1</v>
      </c>
      <c r="I34" s="41">
        <v>568794.38</v>
      </c>
      <c r="J34" s="41">
        <v>284397.19</v>
      </c>
      <c r="K34" s="37" t="s">
        <v>1293</v>
      </c>
      <c r="L34" s="24">
        <v>1</v>
      </c>
      <c r="M34" s="41">
        <v>568794.38</v>
      </c>
      <c r="N34" s="41">
        <v>284397.19</v>
      </c>
      <c r="O34" s="37" t="s">
        <v>1396</v>
      </c>
    </row>
    <row r="35" spans="1:15" ht="51" customHeight="1" x14ac:dyDescent="0.2">
      <c r="A35" s="86">
        <v>29</v>
      </c>
      <c r="B35" s="95" t="s">
        <v>901</v>
      </c>
      <c r="C35" s="19">
        <v>16</v>
      </c>
      <c r="D35" s="19">
        <v>101</v>
      </c>
      <c r="E35" s="103" t="s">
        <v>237</v>
      </c>
      <c r="F35" s="95" t="s">
        <v>238</v>
      </c>
      <c r="G35" s="52" t="s">
        <v>956</v>
      </c>
      <c r="H35" s="24">
        <v>1</v>
      </c>
      <c r="I35" s="41">
        <v>752408.69000000006</v>
      </c>
      <c r="J35" s="41">
        <v>376204.33999999997</v>
      </c>
      <c r="K35" s="37" t="s">
        <v>1275</v>
      </c>
      <c r="L35" s="24">
        <v>1</v>
      </c>
      <c r="M35" s="41">
        <v>752408.69</v>
      </c>
      <c r="N35" s="41">
        <v>376204.34</v>
      </c>
      <c r="O35" s="37" t="s">
        <v>1403</v>
      </c>
    </row>
    <row r="36" spans="1:15" ht="51" customHeight="1" x14ac:dyDescent="0.2">
      <c r="A36" s="86">
        <v>30</v>
      </c>
      <c r="B36" s="95" t="s">
        <v>1350</v>
      </c>
      <c r="C36" s="19">
        <v>16</v>
      </c>
      <c r="D36" s="19">
        <v>101</v>
      </c>
      <c r="E36" s="103" t="s">
        <v>225</v>
      </c>
      <c r="F36" s="95" t="s">
        <v>226</v>
      </c>
      <c r="G36" s="52" t="s">
        <v>956</v>
      </c>
      <c r="H36" s="24">
        <v>1</v>
      </c>
      <c r="I36" s="41">
        <v>438720.3</v>
      </c>
      <c r="J36" s="41">
        <v>219360.15</v>
      </c>
      <c r="K36" s="37" t="s">
        <v>1340</v>
      </c>
      <c r="L36" s="24">
        <v>1</v>
      </c>
      <c r="M36" s="41">
        <v>438720.3</v>
      </c>
      <c r="N36" s="41">
        <v>219360.15</v>
      </c>
      <c r="O36" s="37" t="s">
        <v>1426</v>
      </c>
    </row>
    <row r="37" spans="1:15" ht="51" customHeight="1" x14ac:dyDescent="0.2">
      <c r="A37" s="86">
        <v>31</v>
      </c>
      <c r="B37" s="95" t="s">
        <v>926</v>
      </c>
      <c r="C37" s="19">
        <v>16</v>
      </c>
      <c r="D37" s="19">
        <v>101</v>
      </c>
      <c r="E37" s="103" t="s">
        <v>235</v>
      </c>
      <c r="F37" s="95" t="s">
        <v>236</v>
      </c>
      <c r="G37" s="52" t="s">
        <v>1006</v>
      </c>
      <c r="H37" s="24">
        <v>1</v>
      </c>
      <c r="I37" s="41">
        <v>1258289.3500000001</v>
      </c>
      <c r="J37" s="41">
        <v>629144.67000000004</v>
      </c>
      <c r="K37" s="37" t="s">
        <v>1353</v>
      </c>
      <c r="L37" s="24">
        <v>1</v>
      </c>
      <c r="M37" s="41">
        <v>1215110.8999999999</v>
      </c>
      <c r="N37" s="41">
        <v>607555.44999999995</v>
      </c>
      <c r="O37" s="37" t="s">
        <v>1533</v>
      </c>
    </row>
    <row r="38" spans="1:15" ht="51" customHeight="1" x14ac:dyDescent="0.2">
      <c r="A38" s="86">
        <v>32</v>
      </c>
      <c r="B38" s="95" t="s">
        <v>928</v>
      </c>
      <c r="C38" s="19">
        <v>16</v>
      </c>
      <c r="D38" s="19">
        <v>101</v>
      </c>
      <c r="E38" s="103" t="s">
        <v>233</v>
      </c>
      <c r="F38" s="95" t="s">
        <v>234</v>
      </c>
      <c r="G38" s="52" t="s">
        <v>1007</v>
      </c>
      <c r="H38" s="24">
        <v>1</v>
      </c>
      <c r="I38" s="41">
        <v>6528018.0700000003</v>
      </c>
      <c r="J38" s="41">
        <v>3590409.9400000004</v>
      </c>
      <c r="K38" s="37" t="s">
        <v>1188</v>
      </c>
      <c r="L38" s="24">
        <v>1</v>
      </c>
      <c r="M38" s="41">
        <v>6161454.4100000001</v>
      </c>
      <c r="N38" s="41">
        <v>3388799.93</v>
      </c>
      <c r="O38" s="37" t="s">
        <v>1423</v>
      </c>
    </row>
    <row r="39" spans="1:15" ht="51" customHeight="1" x14ac:dyDescent="0.2">
      <c r="A39" s="86">
        <v>33</v>
      </c>
      <c r="B39" s="95" t="s">
        <v>932</v>
      </c>
      <c r="C39" s="19">
        <v>16</v>
      </c>
      <c r="D39" s="19">
        <v>101</v>
      </c>
      <c r="E39" s="103" t="s">
        <v>227</v>
      </c>
      <c r="F39" s="95" t="s">
        <v>228</v>
      </c>
      <c r="G39" s="52" t="s">
        <v>1009</v>
      </c>
      <c r="H39" s="24">
        <v>1</v>
      </c>
      <c r="I39" s="41">
        <v>6106339.1200000001</v>
      </c>
      <c r="J39" s="41">
        <v>3053169.56</v>
      </c>
      <c r="K39" s="37" t="s">
        <v>1315</v>
      </c>
      <c r="L39" s="24">
        <v>1</v>
      </c>
      <c r="M39" s="41">
        <v>6106336.6900000004</v>
      </c>
      <c r="N39" s="41">
        <v>3053168.34</v>
      </c>
      <c r="O39" s="37" t="s">
        <v>1391</v>
      </c>
    </row>
    <row r="40" spans="1:15" ht="51" customHeight="1" x14ac:dyDescent="0.2">
      <c r="A40" s="86">
        <v>34</v>
      </c>
      <c r="B40" s="95" t="s">
        <v>1019</v>
      </c>
      <c r="C40" s="19">
        <v>17</v>
      </c>
      <c r="D40" s="19">
        <v>103</v>
      </c>
      <c r="E40" s="103" t="s">
        <v>245</v>
      </c>
      <c r="F40" s="95" t="s">
        <v>246</v>
      </c>
      <c r="G40" s="52" t="s">
        <v>578</v>
      </c>
      <c r="H40" s="24">
        <v>1</v>
      </c>
      <c r="I40" s="41">
        <v>4434454.38</v>
      </c>
      <c r="J40" s="41">
        <v>2217227.19</v>
      </c>
      <c r="K40" s="37" t="s">
        <v>1222</v>
      </c>
      <c r="L40" s="24">
        <v>1</v>
      </c>
      <c r="M40" s="41">
        <v>3518164.81</v>
      </c>
      <c r="N40" s="41">
        <v>1759082.4</v>
      </c>
      <c r="O40" s="37" t="s">
        <v>1516</v>
      </c>
    </row>
    <row r="41" spans="1:15" ht="51" customHeight="1" x14ac:dyDescent="0.2">
      <c r="A41" s="86">
        <v>35</v>
      </c>
      <c r="B41" s="95" t="s">
        <v>1196</v>
      </c>
      <c r="C41" s="19">
        <v>20</v>
      </c>
      <c r="D41" s="19">
        <v>103</v>
      </c>
      <c r="E41" s="103"/>
      <c r="F41" s="95"/>
      <c r="G41" s="52"/>
      <c r="H41" s="24">
        <v>1</v>
      </c>
      <c r="I41" s="41">
        <v>7662343.9000000004</v>
      </c>
      <c r="J41" s="41">
        <v>3831171.95</v>
      </c>
      <c r="K41" s="37" t="s">
        <v>1362</v>
      </c>
      <c r="L41" s="24">
        <v>1</v>
      </c>
      <c r="M41" s="41">
        <v>7662343.9000000004</v>
      </c>
      <c r="N41" s="41">
        <v>3831171.95</v>
      </c>
      <c r="O41" s="37" t="s">
        <v>1500</v>
      </c>
    </row>
    <row r="42" spans="1:15" ht="51" customHeight="1" x14ac:dyDescent="0.2">
      <c r="A42" s="86">
        <v>36</v>
      </c>
      <c r="B42" s="95" t="s">
        <v>1234</v>
      </c>
      <c r="C42" s="19">
        <v>21</v>
      </c>
      <c r="D42" s="19">
        <v>101</v>
      </c>
      <c r="E42" s="103"/>
      <c r="F42" s="95"/>
      <c r="G42" s="52" t="s">
        <v>1261</v>
      </c>
      <c r="H42" s="24">
        <v>1</v>
      </c>
      <c r="I42" s="41">
        <v>333609.15999999997</v>
      </c>
      <c r="J42" s="41">
        <v>166804.57999999999</v>
      </c>
      <c r="K42" s="37" t="s">
        <v>1369</v>
      </c>
      <c r="L42" s="24">
        <v>1</v>
      </c>
      <c r="M42" s="41">
        <v>333609.15000000002</v>
      </c>
      <c r="N42" s="41">
        <v>166804.57</v>
      </c>
      <c r="O42" s="37" t="s">
        <v>1473</v>
      </c>
    </row>
    <row r="43" spans="1:15" ht="51" customHeight="1" x14ac:dyDescent="0.2">
      <c r="A43" s="86">
        <v>37</v>
      </c>
      <c r="B43" s="95" t="s">
        <v>430</v>
      </c>
      <c r="C43" s="19">
        <v>21</v>
      </c>
      <c r="D43" s="19">
        <v>101</v>
      </c>
      <c r="E43" s="103"/>
      <c r="F43" s="95"/>
      <c r="G43" s="52" t="s">
        <v>1262</v>
      </c>
      <c r="H43" s="24">
        <v>1</v>
      </c>
      <c r="I43" s="41">
        <v>722846.94</v>
      </c>
      <c r="J43" s="41">
        <v>361423.47</v>
      </c>
      <c r="K43" s="37" t="s">
        <v>1372</v>
      </c>
      <c r="L43" s="24">
        <v>1</v>
      </c>
      <c r="M43" s="41">
        <v>670843.94999999995</v>
      </c>
      <c r="N43" s="41">
        <v>335421.97000000003</v>
      </c>
      <c r="O43" s="37" t="s">
        <v>1527</v>
      </c>
    </row>
    <row r="44" spans="1:15" ht="51" customHeight="1" x14ac:dyDescent="0.2">
      <c r="A44" s="86">
        <v>38</v>
      </c>
      <c r="B44" s="95" t="s">
        <v>1236</v>
      </c>
      <c r="C44" s="19">
        <v>21</v>
      </c>
      <c r="D44" s="19">
        <v>101</v>
      </c>
      <c r="E44" s="103"/>
      <c r="F44" s="95"/>
      <c r="G44" s="52" t="s">
        <v>1263</v>
      </c>
      <c r="H44" s="24">
        <v>1</v>
      </c>
      <c r="I44" s="41">
        <v>535402.06000000006</v>
      </c>
      <c r="J44" s="41">
        <v>294471.13</v>
      </c>
      <c r="K44" s="37" t="s">
        <v>1370</v>
      </c>
      <c r="L44" s="24">
        <v>1</v>
      </c>
      <c r="M44" s="41">
        <v>496317.14</v>
      </c>
      <c r="N44" s="41">
        <v>272974.42</v>
      </c>
      <c r="O44" s="37" t="s">
        <v>1513</v>
      </c>
    </row>
    <row r="45" spans="1:15" x14ac:dyDescent="0.2">
      <c r="B45" s="95"/>
      <c r="C45" s="19"/>
      <c r="D45" s="19"/>
      <c r="E45" s="103"/>
      <c r="F45" s="95"/>
      <c r="G45" s="52"/>
      <c r="H45" s="24"/>
      <c r="I45" s="41"/>
      <c r="J45" s="42"/>
      <c r="K45" s="37"/>
      <c r="L45" s="24"/>
      <c r="M45" s="44"/>
      <c r="N45" s="43"/>
      <c r="O45" s="43"/>
    </row>
    <row r="46" spans="1:15" s="11" customFormat="1" ht="16.5" thickBot="1" x14ac:dyDescent="0.25">
      <c r="A46" s="223" t="s">
        <v>2</v>
      </c>
      <c r="B46" s="223"/>
      <c r="C46" s="184"/>
      <c r="D46" s="184"/>
      <c r="E46" s="184"/>
      <c r="F46" s="184"/>
      <c r="G46" s="140"/>
      <c r="H46" s="187">
        <f>SUM(H7:H45)</f>
        <v>38</v>
      </c>
      <c r="I46" s="188">
        <f>SUM(I7:I45)</f>
        <v>112552557.82999998</v>
      </c>
      <c r="J46" s="188">
        <f>SUM(J7:J45)</f>
        <v>65729489.670000009</v>
      </c>
      <c r="K46" s="186">
        <f>COUNTA(K7:K45)</f>
        <v>38</v>
      </c>
      <c r="L46" s="187">
        <f>SUM(L7:L45)</f>
        <v>38</v>
      </c>
      <c r="M46" s="188">
        <f>SUM(M7:M45)</f>
        <v>108136071.19</v>
      </c>
      <c r="N46" s="188">
        <f>SUM(N7:N45)</f>
        <v>62835820.449999988</v>
      </c>
      <c r="O46" s="186">
        <f>COUNTA(O7:O45)</f>
        <v>38</v>
      </c>
    </row>
    <row r="47" spans="1:15" s="10" customFormat="1" ht="16.5" thickTop="1" x14ac:dyDescent="0.2">
      <c r="A47" s="6"/>
      <c r="B47" s="6"/>
      <c r="C47" s="6"/>
      <c r="D47" s="7"/>
      <c r="E47" s="7"/>
      <c r="F47" s="135"/>
      <c r="G47" s="138"/>
      <c r="I47" s="8"/>
      <c r="J47" s="8"/>
      <c r="K47" s="9"/>
      <c r="M47" s="8"/>
      <c r="N47" s="8"/>
      <c r="O47" s="9"/>
    </row>
    <row r="48" spans="1:15" ht="19.5" x14ac:dyDescent="0.2">
      <c r="A48" s="57" t="s">
        <v>21</v>
      </c>
      <c r="B48" s="57"/>
      <c r="C48" s="101"/>
      <c r="D48" s="101"/>
      <c r="E48" s="101"/>
      <c r="F48" s="134"/>
      <c r="G48" s="134"/>
      <c r="H48" s="24" t="str">
        <f>IF(I48&gt;0,1,"")</f>
        <v/>
      </c>
      <c r="I48" s="43"/>
      <c r="J48" s="43"/>
      <c r="K48" s="34"/>
      <c r="L48" s="24" t="str">
        <f>IF(M48&gt;0,1,"")</f>
        <v/>
      </c>
      <c r="M48" s="34"/>
      <c r="N48" s="34"/>
      <c r="O48" s="34"/>
    </row>
    <row r="49" spans="1:15" ht="54.75" customHeight="1" x14ac:dyDescent="0.2">
      <c r="A49" s="28">
        <v>1</v>
      </c>
      <c r="B49" s="54" t="s">
        <v>54</v>
      </c>
      <c r="C49" s="19">
        <v>3</v>
      </c>
      <c r="D49" s="19">
        <v>101</v>
      </c>
      <c r="E49" s="19" t="s">
        <v>235</v>
      </c>
      <c r="F49" s="95" t="s">
        <v>236</v>
      </c>
      <c r="G49" s="149" t="s">
        <v>293</v>
      </c>
      <c r="H49" s="3">
        <v>1</v>
      </c>
      <c r="I49" s="41">
        <v>590490.35</v>
      </c>
      <c r="J49" s="41">
        <v>295245.17</v>
      </c>
      <c r="K49" s="19" t="s">
        <v>169</v>
      </c>
      <c r="L49" s="3">
        <v>1</v>
      </c>
      <c r="M49" s="69">
        <v>588203.64</v>
      </c>
      <c r="N49" s="69">
        <v>294101.82</v>
      </c>
      <c r="O49" s="37" t="s">
        <v>620</v>
      </c>
    </row>
    <row r="50" spans="1:15" ht="36" customHeight="1" x14ac:dyDescent="0.2">
      <c r="A50" s="28">
        <v>2</v>
      </c>
      <c r="B50" s="54" t="s">
        <v>427</v>
      </c>
      <c r="C50" s="19">
        <v>3</v>
      </c>
      <c r="D50" s="19">
        <v>103</v>
      </c>
      <c r="E50" s="19" t="s">
        <v>247</v>
      </c>
      <c r="F50" s="95" t="s">
        <v>248</v>
      </c>
      <c r="G50" s="149" t="s">
        <v>294</v>
      </c>
      <c r="H50" s="3">
        <v>1</v>
      </c>
      <c r="I50" s="41">
        <v>410035.83</v>
      </c>
      <c r="J50" s="41">
        <v>205017.91</v>
      </c>
      <c r="K50" s="96" t="s">
        <v>484</v>
      </c>
      <c r="L50" s="3">
        <v>1</v>
      </c>
      <c r="M50" s="59">
        <v>410035.83</v>
      </c>
      <c r="N50" s="59">
        <v>205017.91</v>
      </c>
      <c r="O50" s="37" t="s">
        <v>426</v>
      </c>
    </row>
    <row r="51" spans="1:15" ht="29.25" customHeight="1" x14ac:dyDescent="0.2">
      <c r="A51" s="28">
        <v>3</v>
      </c>
      <c r="B51" s="54" t="s">
        <v>90</v>
      </c>
      <c r="C51" s="19">
        <v>13</v>
      </c>
      <c r="D51" s="19">
        <v>301</v>
      </c>
      <c r="E51" s="19" t="s">
        <v>253</v>
      </c>
      <c r="F51" s="95" t="s">
        <v>254</v>
      </c>
      <c r="G51" s="52"/>
      <c r="H51" s="3">
        <v>1</v>
      </c>
      <c r="I51" s="41">
        <v>2648863.92</v>
      </c>
      <c r="J51" s="41">
        <v>2648863.92</v>
      </c>
      <c r="K51" s="53" t="s">
        <v>1173</v>
      </c>
      <c r="L51" s="3">
        <v>1</v>
      </c>
      <c r="M51" s="69">
        <f>2473545.12-1942.7</f>
        <v>2471602.42</v>
      </c>
      <c r="N51" s="69">
        <f>2473545.12-1942.7</f>
        <v>2471602.42</v>
      </c>
      <c r="O51" s="53" t="s">
        <v>1389</v>
      </c>
    </row>
    <row r="52" spans="1:15" ht="42.75" customHeight="1" x14ac:dyDescent="0.2">
      <c r="A52" s="28">
        <v>4</v>
      </c>
      <c r="B52" s="54" t="s">
        <v>545</v>
      </c>
      <c r="C52" s="19">
        <v>14</v>
      </c>
      <c r="D52" s="19">
        <v>101</v>
      </c>
      <c r="E52" s="19" t="s">
        <v>233</v>
      </c>
      <c r="F52" s="95" t="s">
        <v>234</v>
      </c>
      <c r="G52" s="52" t="s">
        <v>571</v>
      </c>
      <c r="H52" s="3">
        <v>1</v>
      </c>
      <c r="I52" s="41">
        <v>14621717.75</v>
      </c>
      <c r="J52" s="41">
        <v>8041944.7599999998</v>
      </c>
      <c r="K52" s="53" t="s">
        <v>815</v>
      </c>
      <c r="L52" s="3">
        <v>1</v>
      </c>
      <c r="M52" s="69">
        <v>14621717.539999999</v>
      </c>
      <c r="N52" s="69">
        <v>8041944.6500000004</v>
      </c>
      <c r="O52" s="53" t="s">
        <v>1413</v>
      </c>
    </row>
    <row r="53" spans="1:15" ht="42.75" customHeight="1" x14ac:dyDescent="0.2">
      <c r="A53" s="28">
        <v>5</v>
      </c>
      <c r="B53" s="54" t="s">
        <v>725</v>
      </c>
      <c r="C53" s="19">
        <v>15</v>
      </c>
      <c r="D53" s="19">
        <v>302</v>
      </c>
      <c r="E53" s="19" t="s">
        <v>631</v>
      </c>
      <c r="F53" s="95" t="s">
        <v>258</v>
      </c>
      <c r="G53" s="52"/>
      <c r="H53" s="3">
        <v>1</v>
      </c>
      <c r="I53" s="41">
        <v>839840.29</v>
      </c>
      <c r="J53" s="41">
        <v>419920.13999999996</v>
      </c>
      <c r="K53" s="53" t="s">
        <v>1290</v>
      </c>
      <c r="L53" s="3">
        <v>1</v>
      </c>
      <c r="M53" s="69">
        <v>839840.29</v>
      </c>
      <c r="N53" s="69">
        <v>419920.14</v>
      </c>
      <c r="O53" s="53" t="s">
        <v>1533</v>
      </c>
    </row>
    <row r="54" spans="1:15" ht="42.75" customHeight="1" x14ac:dyDescent="0.2">
      <c r="A54" s="28">
        <v>6</v>
      </c>
      <c r="B54" s="54" t="s">
        <v>870</v>
      </c>
      <c r="C54" s="19">
        <v>16</v>
      </c>
      <c r="D54" s="19">
        <v>101</v>
      </c>
      <c r="E54" s="19" t="s">
        <v>237</v>
      </c>
      <c r="F54" s="95" t="s">
        <v>238</v>
      </c>
      <c r="G54" s="52" t="s">
        <v>956</v>
      </c>
      <c r="H54" s="3">
        <v>1</v>
      </c>
      <c r="I54" s="41">
        <v>1359763.45</v>
      </c>
      <c r="J54" s="41">
        <v>679881.72000000009</v>
      </c>
      <c r="K54" s="53" t="s">
        <v>1290</v>
      </c>
      <c r="L54" s="3">
        <v>1</v>
      </c>
      <c r="M54" s="69">
        <v>1275899.29</v>
      </c>
      <c r="N54" s="69">
        <v>637949.65</v>
      </c>
      <c r="O54" s="53" t="s">
        <v>1414</v>
      </c>
    </row>
    <row r="55" spans="1:15" ht="42.75" customHeight="1" x14ac:dyDescent="0.2">
      <c r="A55" s="28">
        <v>7</v>
      </c>
      <c r="B55" s="54" t="s">
        <v>900</v>
      </c>
      <c r="C55" s="19">
        <v>16</v>
      </c>
      <c r="D55" s="19">
        <v>101</v>
      </c>
      <c r="E55" s="19" t="s">
        <v>235</v>
      </c>
      <c r="F55" s="95" t="s">
        <v>236</v>
      </c>
      <c r="G55" s="52" t="s">
        <v>992</v>
      </c>
      <c r="H55" s="3">
        <v>1</v>
      </c>
      <c r="I55" s="41">
        <v>735220.4</v>
      </c>
      <c r="J55" s="41">
        <v>441132.24</v>
      </c>
      <c r="K55" s="53" t="s">
        <v>1214</v>
      </c>
      <c r="L55" s="3">
        <v>1</v>
      </c>
      <c r="M55" s="69">
        <v>690421.73</v>
      </c>
      <c r="N55" s="69">
        <v>414253.04000000004</v>
      </c>
      <c r="O55" s="53" t="s">
        <v>1487</v>
      </c>
    </row>
    <row r="56" spans="1:15" ht="42.75" customHeight="1" x14ac:dyDescent="0.2">
      <c r="A56" s="28">
        <v>8</v>
      </c>
      <c r="B56" s="54" t="s">
        <v>912</v>
      </c>
      <c r="C56" s="19">
        <v>16</v>
      </c>
      <c r="D56" s="19">
        <v>101</v>
      </c>
      <c r="E56" s="19" t="s">
        <v>225</v>
      </c>
      <c r="F56" s="95" t="s">
        <v>226</v>
      </c>
      <c r="G56" s="52" t="s">
        <v>961</v>
      </c>
      <c r="H56" s="3">
        <v>1</v>
      </c>
      <c r="I56" s="41">
        <v>664524</v>
      </c>
      <c r="J56" s="41">
        <v>365488.2</v>
      </c>
      <c r="K56" s="53" t="s">
        <v>1352</v>
      </c>
      <c r="L56" s="3">
        <v>1</v>
      </c>
      <c r="M56" s="69">
        <v>663709.80000000005</v>
      </c>
      <c r="N56" s="69">
        <v>365040.39</v>
      </c>
      <c r="O56" s="53" t="s">
        <v>1426</v>
      </c>
    </row>
    <row r="57" spans="1:15" ht="42.75" customHeight="1" x14ac:dyDescent="0.2">
      <c r="A57" s="28">
        <v>9</v>
      </c>
      <c r="B57" s="54" t="s">
        <v>914</v>
      </c>
      <c r="C57" s="19">
        <v>16</v>
      </c>
      <c r="D57" s="19">
        <v>101</v>
      </c>
      <c r="E57" s="19" t="s">
        <v>231</v>
      </c>
      <c r="F57" s="95" t="s">
        <v>232</v>
      </c>
      <c r="G57" s="52" t="s">
        <v>569</v>
      </c>
      <c r="H57" s="3">
        <v>1</v>
      </c>
      <c r="I57" s="41">
        <v>6834600</v>
      </c>
      <c r="J57" s="41">
        <v>3417300</v>
      </c>
      <c r="K57" s="53" t="s">
        <v>1359</v>
      </c>
      <c r="L57" s="3">
        <v>1</v>
      </c>
      <c r="M57" s="69">
        <v>6736140</v>
      </c>
      <c r="N57" s="69">
        <v>3368070</v>
      </c>
      <c r="O57" s="53" t="s">
        <v>1533</v>
      </c>
    </row>
    <row r="58" spans="1:15" ht="42.75" customHeight="1" x14ac:dyDescent="0.2">
      <c r="A58" s="28">
        <v>10</v>
      </c>
      <c r="B58" s="54" t="s">
        <v>544</v>
      </c>
      <c r="C58" s="19">
        <v>20</v>
      </c>
      <c r="D58" s="19">
        <v>103</v>
      </c>
      <c r="E58" s="19"/>
      <c r="F58" s="95"/>
      <c r="G58" s="52"/>
      <c r="H58" s="3">
        <v>1</v>
      </c>
      <c r="I58" s="41">
        <v>2498769.2999999998</v>
      </c>
      <c r="J58" s="41">
        <v>1249384.6499999999</v>
      </c>
      <c r="K58" s="53" t="s">
        <v>1362</v>
      </c>
      <c r="L58" s="3">
        <v>1</v>
      </c>
      <c r="M58" s="69">
        <v>2483769.2799999998</v>
      </c>
      <c r="N58" s="69">
        <v>1234384.6399999999</v>
      </c>
      <c r="O58" s="53" t="s">
        <v>1480</v>
      </c>
    </row>
    <row r="59" spans="1:15" ht="42.75" customHeight="1" x14ac:dyDescent="0.2">
      <c r="A59" s="28">
        <v>11</v>
      </c>
      <c r="B59" s="54" t="s">
        <v>1225</v>
      </c>
      <c r="C59" s="19">
        <v>21</v>
      </c>
      <c r="D59" s="19">
        <v>101</v>
      </c>
      <c r="E59" s="19"/>
      <c r="F59" s="95"/>
      <c r="G59" s="52" t="s">
        <v>1258</v>
      </c>
      <c r="H59" s="3">
        <v>1</v>
      </c>
      <c r="I59" s="41">
        <v>6703674.0099999998</v>
      </c>
      <c r="J59" s="41">
        <v>3687020.71</v>
      </c>
      <c r="K59" s="53" t="s">
        <v>1367</v>
      </c>
      <c r="L59" s="3">
        <v>1</v>
      </c>
      <c r="M59" s="69">
        <v>6583988.9299999997</v>
      </c>
      <c r="N59" s="69">
        <v>3621193.91</v>
      </c>
      <c r="O59" s="53" t="s">
        <v>1474</v>
      </c>
    </row>
    <row r="60" spans="1:15" ht="42.75" customHeight="1" x14ac:dyDescent="0.2">
      <c r="A60" s="28">
        <v>12</v>
      </c>
      <c r="B60" s="54" t="s">
        <v>1257</v>
      </c>
      <c r="C60" s="19">
        <v>21</v>
      </c>
      <c r="D60" s="19">
        <v>101</v>
      </c>
      <c r="E60" s="19"/>
      <c r="F60" s="95"/>
      <c r="G60" s="52" t="s">
        <v>569</v>
      </c>
      <c r="H60" s="3">
        <v>1</v>
      </c>
      <c r="I60" s="41">
        <v>5606605.4900000002</v>
      </c>
      <c r="J60" s="41">
        <v>3083633.02</v>
      </c>
      <c r="K60" s="53" t="s">
        <v>1369</v>
      </c>
      <c r="L60" s="3">
        <v>1</v>
      </c>
      <c r="M60" s="69">
        <v>5546406.1399999997</v>
      </c>
      <c r="N60" s="69">
        <v>3050523.38</v>
      </c>
      <c r="O60" s="53" t="s">
        <v>1522</v>
      </c>
    </row>
    <row r="61" spans="1:15" x14ac:dyDescent="0.2">
      <c r="B61" s="54"/>
      <c r="C61" s="19"/>
      <c r="D61" s="19"/>
      <c r="E61" s="19"/>
      <c r="F61" s="95"/>
      <c r="G61" s="196"/>
      <c r="I61" s="41"/>
      <c r="J61" s="41"/>
      <c r="K61" s="53"/>
      <c r="M61" s="34"/>
      <c r="N61" s="34"/>
      <c r="O61" s="34"/>
    </row>
    <row r="62" spans="1:15" s="11" customFormat="1" ht="16.5" thickBot="1" x14ac:dyDescent="0.25">
      <c r="A62" s="223" t="s">
        <v>2</v>
      </c>
      <c r="B62" s="223"/>
      <c r="C62" s="184"/>
      <c r="D62" s="184"/>
      <c r="E62" s="184"/>
      <c r="F62" s="184"/>
      <c r="G62" s="140"/>
      <c r="H62" s="187">
        <f>SUM(H49:H61)</f>
        <v>12</v>
      </c>
      <c r="I62" s="188">
        <f>SUM(I49:I61)</f>
        <v>43514104.789999999</v>
      </c>
      <c r="J62" s="188">
        <f>SUM(J49:J61)</f>
        <v>24534832.440000001</v>
      </c>
      <c r="K62" s="186">
        <f>COUNTA(K49:K60)</f>
        <v>12</v>
      </c>
      <c r="L62" s="187">
        <f>SUM(L49:L61)</f>
        <v>12</v>
      </c>
      <c r="M62" s="188">
        <f>SUM(M49:M61)</f>
        <v>42911734.890000001</v>
      </c>
      <c r="N62" s="188">
        <f>SUM(N49:N61)</f>
        <v>24124001.950000003</v>
      </c>
      <c r="O62" s="186">
        <f>COUNTA(O49:O60)</f>
        <v>12</v>
      </c>
    </row>
    <row r="63" spans="1:15" s="10" customFormat="1" ht="19.5" customHeight="1" thickTop="1" x14ac:dyDescent="0.2">
      <c r="A63" s="14"/>
      <c r="B63" s="14"/>
      <c r="C63" s="14"/>
      <c r="D63" s="15"/>
      <c r="E63" s="7"/>
      <c r="F63" s="135"/>
      <c r="G63" s="135"/>
      <c r="I63" s="16"/>
      <c r="J63" s="16"/>
      <c r="K63" s="17"/>
      <c r="M63" s="16"/>
      <c r="N63" s="16"/>
      <c r="O63" s="9"/>
    </row>
    <row r="64" spans="1:15" ht="19.5" x14ac:dyDescent="0.2">
      <c r="A64" s="57" t="s">
        <v>4</v>
      </c>
      <c r="B64" s="57"/>
      <c r="C64" s="101"/>
      <c r="D64" s="101"/>
      <c r="E64" s="101"/>
      <c r="F64" s="134"/>
      <c r="G64" s="134"/>
      <c r="H64" s="24" t="str">
        <f>IF(I64&gt;0,1,"")</f>
        <v/>
      </c>
      <c r="I64" s="43"/>
      <c r="J64" s="43"/>
      <c r="K64" s="34"/>
      <c r="L64" s="24" t="str">
        <f>IF(M64&gt;0,1,"")</f>
        <v/>
      </c>
      <c r="M64" s="34"/>
      <c r="N64" s="34"/>
      <c r="O64" s="34"/>
    </row>
    <row r="65" spans="1:15" ht="45" customHeight="1" x14ac:dyDescent="0.25">
      <c r="A65" s="93">
        <v>1</v>
      </c>
      <c r="B65" s="192" t="s">
        <v>116</v>
      </c>
      <c r="C65" s="19">
        <v>6</v>
      </c>
      <c r="D65" s="19">
        <v>101</v>
      </c>
      <c r="E65" s="19" t="s">
        <v>235</v>
      </c>
      <c r="F65" s="95" t="s">
        <v>236</v>
      </c>
      <c r="G65" s="149" t="s">
        <v>295</v>
      </c>
      <c r="H65" s="3">
        <v>1</v>
      </c>
      <c r="I65" s="41">
        <v>3990195.71</v>
      </c>
      <c r="J65" s="41">
        <v>1995097.85</v>
      </c>
      <c r="K65" s="37" t="s">
        <v>199</v>
      </c>
      <c r="L65" s="3">
        <v>1</v>
      </c>
      <c r="M65" s="69">
        <v>3961772.81</v>
      </c>
      <c r="N65" s="69">
        <v>1980886.4</v>
      </c>
      <c r="O65" s="53" t="s">
        <v>684</v>
      </c>
    </row>
    <row r="66" spans="1:15" ht="39" customHeight="1" x14ac:dyDescent="0.2">
      <c r="A66" s="93">
        <v>2</v>
      </c>
      <c r="B66" s="53" t="s">
        <v>136</v>
      </c>
      <c r="C66" s="19">
        <v>5</v>
      </c>
      <c r="D66" s="19">
        <v>302</v>
      </c>
      <c r="E66" s="19" t="s">
        <v>257</v>
      </c>
      <c r="F66" s="95" t="s">
        <v>258</v>
      </c>
      <c r="G66" s="149" t="s">
        <v>296</v>
      </c>
      <c r="H66" s="3">
        <v>1</v>
      </c>
      <c r="I66" s="41">
        <v>1022658.7999999999</v>
      </c>
      <c r="J66" s="41">
        <v>511329.39999999997</v>
      </c>
      <c r="K66" s="53" t="s">
        <v>280</v>
      </c>
      <c r="L66" s="3">
        <v>1</v>
      </c>
      <c r="M66" s="69">
        <v>674712.18</v>
      </c>
      <c r="N66" s="69">
        <v>337356.09</v>
      </c>
      <c r="O66" s="53" t="s">
        <v>1144</v>
      </c>
    </row>
    <row r="67" spans="1:15" ht="34.5" customHeight="1" x14ac:dyDescent="0.2">
      <c r="A67" s="93">
        <v>3</v>
      </c>
      <c r="B67" s="54" t="s">
        <v>626</v>
      </c>
      <c r="C67" s="19">
        <v>8</v>
      </c>
      <c r="D67" s="19">
        <v>101</v>
      </c>
      <c r="E67" s="19" t="s">
        <v>235</v>
      </c>
      <c r="F67" s="95" t="s">
        <v>236</v>
      </c>
      <c r="G67" s="95"/>
      <c r="H67" s="3">
        <v>1</v>
      </c>
      <c r="I67" s="41">
        <v>1631091.53</v>
      </c>
      <c r="J67" s="41">
        <v>815545.76</v>
      </c>
      <c r="K67" s="37" t="s">
        <v>416</v>
      </c>
      <c r="L67" s="3">
        <v>1</v>
      </c>
      <c r="M67" s="69">
        <v>1579727.31</v>
      </c>
      <c r="N67" s="69">
        <v>789863.65</v>
      </c>
      <c r="O67" s="173" t="s">
        <v>625</v>
      </c>
    </row>
    <row r="68" spans="1:15" ht="42.75" customHeight="1" x14ac:dyDescent="0.2">
      <c r="A68" s="93">
        <v>4</v>
      </c>
      <c r="B68" s="54" t="s">
        <v>352</v>
      </c>
      <c r="C68" s="19">
        <v>9</v>
      </c>
      <c r="D68" s="19">
        <v>302</v>
      </c>
      <c r="E68" s="19" t="s">
        <v>257</v>
      </c>
      <c r="F68" s="95" t="s">
        <v>258</v>
      </c>
      <c r="G68" s="167" t="s">
        <v>376</v>
      </c>
      <c r="H68" s="3">
        <v>1</v>
      </c>
      <c r="I68" s="41">
        <v>454974.86</v>
      </c>
      <c r="J68" s="41">
        <v>227487.43</v>
      </c>
      <c r="K68" s="37" t="s">
        <v>465</v>
      </c>
      <c r="L68" s="3">
        <v>1</v>
      </c>
      <c r="M68" s="69">
        <v>454974.86</v>
      </c>
      <c r="N68" s="69">
        <v>227487.43</v>
      </c>
      <c r="O68" s="37" t="s">
        <v>747</v>
      </c>
    </row>
    <row r="69" spans="1:15" ht="30" customHeight="1" x14ac:dyDescent="0.2">
      <c r="A69" s="93">
        <v>5</v>
      </c>
      <c r="B69" s="54" t="s">
        <v>383</v>
      </c>
      <c r="C69" s="19">
        <v>10</v>
      </c>
      <c r="D69" s="19">
        <v>101</v>
      </c>
      <c r="E69" s="19" t="s">
        <v>235</v>
      </c>
      <c r="F69" s="95" t="s">
        <v>236</v>
      </c>
      <c r="G69" s="190"/>
      <c r="H69" s="3">
        <v>1</v>
      </c>
      <c r="I69" s="41">
        <v>6745950</v>
      </c>
      <c r="J69" s="41">
        <v>3372975</v>
      </c>
      <c r="K69" s="37" t="s">
        <v>466</v>
      </c>
      <c r="L69" s="3">
        <v>1</v>
      </c>
      <c r="M69" s="69">
        <v>6745950</v>
      </c>
      <c r="N69" s="69">
        <v>3372975</v>
      </c>
      <c r="O69" s="53" t="s">
        <v>1099</v>
      </c>
    </row>
    <row r="70" spans="1:15" ht="30" customHeight="1" x14ac:dyDescent="0.2">
      <c r="A70" s="93">
        <v>6</v>
      </c>
      <c r="B70" s="54" t="s">
        <v>392</v>
      </c>
      <c r="C70" s="19">
        <v>10</v>
      </c>
      <c r="D70" s="19">
        <v>101</v>
      </c>
      <c r="E70" s="19" t="s">
        <v>235</v>
      </c>
      <c r="F70" s="95" t="s">
        <v>236</v>
      </c>
      <c r="G70" s="190"/>
      <c r="H70" s="3">
        <v>1</v>
      </c>
      <c r="I70" s="41">
        <v>1436973.06</v>
      </c>
      <c r="J70" s="41">
        <v>718486.53</v>
      </c>
      <c r="K70" s="37" t="s">
        <v>474</v>
      </c>
      <c r="L70" s="3">
        <v>1</v>
      </c>
      <c r="M70" s="69">
        <v>1018001.86</v>
      </c>
      <c r="N70" s="69">
        <v>509000.93</v>
      </c>
      <c r="O70" s="53" t="s">
        <v>1068</v>
      </c>
    </row>
    <row r="71" spans="1:15" ht="30" customHeight="1" x14ac:dyDescent="0.2">
      <c r="A71" s="93">
        <v>7</v>
      </c>
      <c r="B71" s="54" t="s">
        <v>393</v>
      </c>
      <c r="C71" s="19">
        <v>10</v>
      </c>
      <c r="D71" s="19">
        <v>101</v>
      </c>
      <c r="E71" s="19" t="s">
        <v>235</v>
      </c>
      <c r="F71" s="95" t="s">
        <v>236</v>
      </c>
      <c r="G71" s="190"/>
      <c r="H71" s="3">
        <v>1</v>
      </c>
      <c r="I71" s="41">
        <v>6745950</v>
      </c>
      <c r="J71" s="41">
        <v>3710272.5</v>
      </c>
      <c r="K71" s="37" t="s">
        <v>483</v>
      </c>
      <c r="L71" s="3">
        <v>1</v>
      </c>
      <c r="M71" s="69">
        <v>6745950</v>
      </c>
      <c r="N71" s="69">
        <v>3710272.5</v>
      </c>
      <c r="O71" s="53" t="s">
        <v>1432</v>
      </c>
    </row>
    <row r="72" spans="1:15" ht="30" customHeight="1" x14ac:dyDescent="0.2">
      <c r="A72" s="93">
        <v>8</v>
      </c>
      <c r="B72" s="54" t="s">
        <v>394</v>
      </c>
      <c r="C72" s="19">
        <v>10</v>
      </c>
      <c r="D72" s="19">
        <v>101</v>
      </c>
      <c r="E72" s="19" t="s">
        <v>235</v>
      </c>
      <c r="F72" s="95" t="s">
        <v>236</v>
      </c>
      <c r="G72" s="190"/>
      <c r="H72" s="3">
        <v>1</v>
      </c>
      <c r="I72" s="41">
        <v>6745950</v>
      </c>
      <c r="J72" s="41">
        <v>3710272.5</v>
      </c>
      <c r="K72" s="37" t="s">
        <v>466</v>
      </c>
      <c r="L72" s="3">
        <v>1</v>
      </c>
      <c r="M72" s="69">
        <v>6745950</v>
      </c>
      <c r="N72" s="69">
        <v>3710272.5</v>
      </c>
      <c r="O72" s="53" t="s">
        <v>1440</v>
      </c>
    </row>
    <row r="73" spans="1:15" ht="42" customHeight="1" x14ac:dyDescent="0.2">
      <c r="A73" s="93">
        <v>9</v>
      </c>
      <c r="B73" s="54" t="s">
        <v>477</v>
      </c>
      <c r="C73" s="19">
        <v>10</v>
      </c>
      <c r="D73" s="19">
        <v>101</v>
      </c>
      <c r="E73" s="19" t="s">
        <v>235</v>
      </c>
      <c r="F73" s="95" t="s">
        <v>236</v>
      </c>
      <c r="G73" s="190"/>
      <c r="H73" s="3">
        <v>1</v>
      </c>
      <c r="I73" s="41">
        <v>6745950</v>
      </c>
      <c r="J73" s="41">
        <v>3710272.5</v>
      </c>
      <c r="K73" s="53" t="s">
        <v>485</v>
      </c>
      <c r="L73" s="3">
        <v>1</v>
      </c>
      <c r="M73" s="69">
        <v>6745950</v>
      </c>
      <c r="N73" s="69">
        <v>3710272.5</v>
      </c>
      <c r="O73" s="53" t="s">
        <v>1486</v>
      </c>
    </row>
    <row r="74" spans="1:15" ht="33" customHeight="1" x14ac:dyDescent="0.2">
      <c r="A74" s="93">
        <v>10</v>
      </c>
      <c r="B74" s="53" t="s">
        <v>603</v>
      </c>
      <c r="C74" s="19">
        <v>11</v>
      </c>
      <c r="D74" s="19">
        <v>101</v>
      </c>
      <c r="E74" s="19" t="s">
        <v>235</v>
      </c>
      <c r="F74" s="95" t="s">
        <v>236</v>
      </c>
      <c r="G74" s="190"/>
      <c r="H74" s="3">
        <v>1</v>
      </c>
      <c r="I74" s="41">
        <v>4390808.47</v>
      </c>
      <c r="J74" s="41">
        <v>2414944.6599999997</v>
      </c>
      <c r="K74" s="37" t="s">
        <v>601</v>
      </c>
      <c r="L74" s="3">
        <v>1</v>
      </c>
      <c r="M74" s="69">
        <v>4038835.05</v>
      </c>
      <c r="N74" s="69">
        <v>2221359.2799999998</v>
      </c>
      <c r="O74" s="53" t="s">
        <v>1103</v>
      </c>
    </row>
    <row r="75" spans="1:15" ht="32.25" customHeight="1" x14ac:dyDescent="0.2">
      <c r="A75" s="93">
        <v>11</v>
      </c>
      <c r="B75" s="53" t="s">
        <v>604</v>
      </c>
      <c r="C75" s="19">
        <v>11</v>
      </c>
      <c r="D75" s="19">
        <v>101</v>
      </c>
      <c r="E75" s="19" t="s">
        <v>235</v>
      </c>
      <c r="F75" s="95" t="s">
        <v>236</v>
      </c>
      <c r="G75" s="190"/>
      <c r="H75" s="3">
        <v>1</v>
      </c>
      <c r="I75" s="41">
        <v>5044207.57</v>
      </c>
      <c r="J75" s="41">
        <v>2774314.16</v>
      </c>
      <c r="K75" s="37" t="s">
        <v>618</v>
      </c>
      <c r="L75" s="3">
        <v>1</v>
      </c>
      <c r="M75" s="69">
        <v>4418783.58</v>
      </c>
      <c r="N75" s="69">
        <v>2430330.9700000002</v>
      </c>
      <c r="O75" s="53" t="s">
        <v>1337</v>
      </c>
    </row>
    <row r="76" spans="1:15" ht="32.25" customHeight="1" x14ac:dyDescent="0.2">
      <c r="A76" s="93">
        <v>12</v>
      </c>
      <c r="B76" s="53" t="s">
        <v>395</v>
      </c>
      <c r="C76" s="19">
        <v>11</v>
      </c>
      <c r="D76" s="19">
        <v>101</v>
      </c>
      <c r="E76" s="19" t="s">
        <v>235</v>
      </c>
      <c r="F76" s="95" t="s">
        <v>236</v>
      </c>
      <c r="G76" s="190"/>
      <c r="H76" s="3">
        <v>1</v>
      </c>
      <c r="I76" s="41">
        <v>6823620</v>
      </c>
      <c r="J76" s="41">
        <v>3752991</v>
      </c>
      <c r="K76" s="37" t="s">
        <v>598</v>
      </c>
      <c r="L76" s="3">
        <v>1</v>
      </c>
      <c r="M76" s="69">
        <v>6823620</v>
      </c>
      <c r="N76" s="69">
        <v>3752991</v>
      </c>
      <c r="O76" s="53" t="s">
        <v>1486</v>
      </c>
    </row>
    <row r="77" spans="1:15" ht="32.25" customHeight="1" x14ac:dyDescent="0.2">
      <c r="A77" s="93">
        <v>13</v>
      </c>
      <c r="B77" s="54" t="s">
        <v>518</v>
      </c>
      <c r="C77" s="19">
        <v>13</v>
      </c>
      <c r="D77" s="19">
        <v>301</v>
      </c>
      <c r="E77" s="19" t="s">
        <v>251</v>
      </c>
      <c r="F77" s="95" t="s">
        <v>252</v>
      </c>
      <c r="G77" s="190"/>
      <c r="H77" s="3">
        <v>1</v>
      </c>
      <c r="I77" s="41">
        <v>6818152.3799999999</v>
      </c>
      <c r="J77" s="41">
        <v>6818152.3800000008</v>
      </c>
      <c r="K77" s="53" t="s">
        <v>1191</v>
      </c>
      <c r="L77" s="3">
        <v>1</v>
      </c>
      <c r="M77" s="69">
        <v>6198404.0599999996</v>
      </c>
      <c r="N77" s="69">
        <v>6198404.0599999996</v>
      </c>
      <c r="O77" s="53" t="s">
        <v>1533</v>
      </c>
    </row>
    <row r="78" spans="1:15" ht="32.25" customHeight="1" x14ac:dyDescent="0.2">
      <c r="A78" s="93">
        <v>14</v>
      </c>
      <c r="B78" s="54" t="s">
        <v>76</v>
      </c>
      <c r="C78" s="19">
        <v>13</v>
      </c>
      <c r="D78" s="19">
        <v>301</v>
      </c>
      <c r="E78" s="19" t="s">
        <v>251</v>
      </c>
      <c r="F78" s="95" t="s">
        <v>252</v>
      </c>
      <c r="G78" s="190"/>
      <c r="H78" s="3">
        <v>1</v>
      </c>
      <c r="I78" s="41">
        <v>895615.08</v>
      </c>
      <c r="J78" s="41">
        <v>895615.08000000007</v>
      </c>
      <c r="K78" s="53" t="s">
        <v>1335</v>
      </c>
      <c r="L78" s="3">
        <v>1</v>
      </c>
      <c r="M78" s="69">
        <v>835078.13</v>
      </c>
      <c r="N78" s="69">
        <v>835078.13</v>
      </c>
      <c r="O78" s="53" t="s">
        <v>1483</v>
      </c>
    </row>
    <row r="79" spans="1:15" ht="32.25" customHeight="1" x14ac:dyDescent="0.2">
      <c r="A79" s="93">
        <v>15</v>
      </c>
      <c r="B79" s="54" t="s">
        <v>525</v>
      </c>
      <c r="C79" s="19">
        <v>13</v>
      </c>
      <c r="D79" s="19">
        <v>301</v>
      </c>
      <c r="E79" s="19" t="s">
        <v>251</v>
      </c>
      <c r="F79" s="95" t="s">
        <v>252</v>
      </c>
      <c r="G79" s="190"/>
      <c r="H79" s="3">
        <v>1</v>
      </c>
      <c r="I79" s="41">
        <v>2904283.84</v>
      </c>
      <c r="J79" s="41">
        <v>2904283.84</v>
      </c>
      <c r="K79" s="53" t="s">
        <v>1373</v>
      </c>
      <c r="L79" s="3">
        <v>1</v>
      </c>
      <c r="M79" s="69">
        <v>2846578.96</v>
      </c>
      <c r="N79" s="69">
        <v>2846578.96</v>
      </c>
      <c r="O79" s="53" t="s">
        <v>1486</v>
      </c>
    </row>
    <row r="80" spans="1:15" ht="32.25" customHeight="1" x14ac:dyDescent="0.2">
      <c r="A80" s="93">
        <v>16</v>
      </c>
      <c r="B80" s="53" t="s">
        <v>546</v>
      </c>
      <c r="C80" s="19">
        <v>14</v>
      </c>
      <c r="D80" s="19">
        <v>101</v>
      </c>
      <c r="E80" s="19" t="s">
        <v>235</v>
      </c>
      <c r="F80" s="95" t="s">
        <v>236</v>
      </c>
      <c r="G80" s="190" t="s">
        <v>574</v>
      </c>
      <c r="H80" s="3">
        <v>1</v>
      </c>
      <c r="I80" s="41">
        <v>6468809.3700000001</v>
      </c>
      <c r="J80" s="41">
        <v>3234404.6799999997</v>
      </c>
      <c r="K80" s="53" t="s">
        <v>819</v>
      </c>
      <c r="L80" s="3">
        <v>1</v>
      </c>
      <c r="M80" s="69">
        <v>6171885.3899999997</v>
      </c>
      <c r="N80" s="69">
        <v>3085942.69</v>
      </c>
      <c r="O80" s="53" t="s">
        <v>1311</v>
      </c>
    </row>
    <row r="81" spans="1:15" ht="60.75" customHeight="1" x14ac:dyDescent="0.2">
      <c r="A81" s="93">
        <v>17</v>
      </c>
      <c r="B81" s="54" t="s">
        <v>778</v>
      </c>
      <c r="C81" s="19">
        <v>18</v>
      </c>
      <c r="D81" s="19">
        <v>202</v>
      </c>
      <c r="E81" s="19"/>
      <c r="F81" s="95"/>
      <c r="G81" s="190"/>
      <c r="H81" s="3">
        <v>1</v>
      </c>
      <c r="I81" s="41">
        <v>900000</v>
      </c>
      <c r="J81" s="41">
        <f>400000+500000</f>
        <v>900000</v>
      </c>
      <c r="K81" s="53" t="s">
        <v>824</v>
      </c>
      <c r="L81" s="3">
        <v>1</v>
      </c>
      <c r="M81" s="69">
        <f>26330.97+55861.5+43639.91+117459.52+84749.03+103370.04+141363.59+103334.45</f>
        <v>676109.01</v>
      </c>
      <c r="N81" s="69">
        <f>26330.97+55861.5+43639.91+117459.52+84749.03+103370.04+141363.59+103334.45</f>
        <v>676109.01</v>
      </c>
      <c r="O81" s="54" t="s">
        <v>1441</v>
      </c>
    </row>
    <row r="82" spans="1:15" ht="60.75" customHeight="1" x14ac:dyDescent="0.2">
      <c r="A82" s="93">
        <v>18</v>
      </c>
      <c r="B82" s="54" t="s">
        <v>1281</v>
      </c>
      <c r="C82" s="19">
        <v>18</v>
      </c>
      <c r="D82" s="19">
        <v>202</v>
      </c>
      <c r="E82" s="19"/>
      <c r="F82" s="95"/>
      <c r="G82" s="190"/>
      <c r="H82" s="3">
        <v>1</v>
      </c>
      <c r="I82" s="41">
        <v>900000</v>
      </c>
      <c r="J82" s="41">
        <f>400000+500000</f>
        <v>900000</v>
      </c>
      <c r="K82" s="53" t="s">
        <v>824</v>
      </c>
      <c r="L82" s="3">
        <v>1</v>
      </c>
      <c r="M82" s="69">
        <f>62411.27+33710.75+34146.28+37513.41+59975.59+46954.17+115739.25</f>
        <v>390450.72</v>
      </c>
      <c r="N82" s="69">
        <f>62411.27+33710.75+34146.28+37513.41+59975.59+46954.17+115739.25</f>
        <v>390450.72</v>
      </c>
      <c r="O82" s="54" t="s">
        <v>1446</v>
      </c>
    </row>
    <row r="83" spans="1:15" ht="60.75" customHeight="1" x14ac:dyDescent="0.2">
      <c r="A83" s="93">
        <v>19</v>
      </c>
      <c r="B83" s="54" t="s">
        <v>787</v>
      </c>
      <c r="C83" s="19">
        <v>18</v>
      </c>
      <c r="D83" s="19">
        <v>202</v>
      </c>
      <c r="E83" s="19"/>
      <c r="F83" s="95"/>
      <c r="G83" s="190"/>
      <c r="H83" s="3">
        <v>1</v>
      </c>
      <c r="I83" s="41">
        <v>900000</v>
      </c>
      <c r="J83" s="41">
        <f>400000+500000</f>
        <v>900000</v>
      </c>
      <c r="K83" s="53" t="s">
        <v>824</v>
      </c>
      <c r="L83" s="3">
        <v>1</v>
      </c>
      <c r="M83" s="69">
        <f>5338.66+7439.1+151827.35+116968.69+84507.35+114839.74+116892.93</f>
        <v>597813.82000000007</v>
      </c>
      <c r="N83" s="69">
        <f>5338.66+7439.1+151827.35+116968.69+84507.35+114839.74+116892.93</f>
        <v>597813.82000000007</v>
      </c>
      <c r="O83" s="54" t="s">
        <v>1464</v>
      </c>
    </row>
    <row r="84" spans="1:15" ht="60.75" customHeight="1" x14ac:dyDescent="0.2">
      <c r="A84" s="93">
        <v>20</v>
      </c>
      <c r="B84" s="54" t="s">
        <v>834</v>
      </c>
      <c r="C84" s="19">
        <v>16</v>
      </c>
      <c r="D84" s="19">
        <v>101</v>
      </c>
      <c r="E84" s="19" t="s">
        <v>235</v>
      </c>
      <c r="F84" s="95" t="s">
        <v>236</v>
      </c>
      <c r="G84" s="190" t="s">
        <v>945</v>
      </c>
      <c r="H84" s="3">
        <v>1</v>
      </c>
      <c r="I84" s="41">
        <v>398078.4</v>
      </c>
      <c r="J84" s="41">
        <v>199039.20000000004</v>
      </c>
      <c r="K84" s="53" t="s">
        <v>1151</v>
      </c>
      <c r="L84" s="3">
        <v>1</v>
      </c>
      <c r="M84" s="69">
        <v>397138.29</v>
      </c>
      <c r="N84" s="69">
        <v>198569.14</v>
      </c>
      <c r="O84" s="53" t="s">
        <v>1404</v>
      </c>
    </row>
    <row r="85" spans="1:15" ht="60.75" customHeight="1" x14ac:dyDescent="0.2">
      <c r="A85" s="93">
        <v>21</v>
      </c>
      <c r="B85" s="54" t="s">
        <v>836</v>
      </c>
      <c r="C85" s="19">
        <v>16</v>
      </c>
      <c r="D85" s="19">
        <v>101</v>
      </c>
      <c r="E85" s="19" t="s">
        <v>235</v>
      </c>
      <c r="F85" s="95" t="s">
        <v>236</v>
      </c>
      <c r="G85" s="190" t="s">
        <v>303</v>
      </c>
      <c r="H85" s="3">
        <v>1</v>
      </c>
      <c r="I85" s="41">
        <v>2838304.12</v>
      </c>
      <c r="J85" s="41">
        <v>1419152.06</v>
      </c>
      <c r="K85" s="53" t="s">
        <v>1154</v>
      </c>
      <c r="L85" s="3">
        <v>1</v>
      </c>
      <c r="M85" s="69">
        <v>2242266.2000000002</v>
      </c>
      <c r="N85" s="69">
        <v>1121133.1000000001</v>
      </c>
      <c r="O85" s="53" t="s">
        <v>1419</v>
      </c>
    </row>
    <row r="86" spans="1:15" ht="60.75" customHeight="1" x14ac:dyDescent="0.2">
      <c r="A86" s="93">
        <v>22</v>
      </c>
      <c r="B86" s="54" t="s">
        <v>846</v>
      </c>
      <c r="C86" s="19">
        <v>16</v>
      </c>
      <c r="D86" s="19">
        <v>101</v>
      </c>
      <c r="E86" s="19" t="s">
        <v>237</v>
      </c>
      <c r="F86" s="95" t="s">
        <v>238</v>
      </c>
      <c r="G86" s="190" t="s">
        <v>956</v>
      </c>
      <c r="H86" s="3">
        <v>1</v>
      </c>
      <c r="I86" s="41">
        <v>772615.35</v>
      </c>
      <c r="J86" s="41">
        <v>386307.67</v>
      </c>
      <c r="K86" s="53" t="s">
        <v>1173</v>
      </c>
      <c r="L86" s="3">
        <v>1</v>
      </c>
      <c r="M86" s="69">
        <v>772615.35</v>
      </c>
      <c r="N86" s="69">
        <v>386307.67</v>
      </c>
      <c r="O86" s="53" t="s">
        <v>1403</v>
      </c>
    </row>
    <row r="87" spans="1:15" ht="60.75" customHeight="1" x14ac:dyDescent="0.2">
      <c r="A87" s="93">
        <v>23</v>
      </c>
      <c r="B87" s="54" t="s">
        <v>875</v>
      </c>
      <c r="C87" s="19">
        <v>16</v>
      </c>
      <c r="D87" s="19">
        <v>101</v>
      </c>
      <c r="E87" s="19" t="s">
        <v>235</v>
      </c>
      <c r="F87" s="95" t="s">
        <v>236</v>
      </c>
      <c r="G87" s="190" t="s">
        <v>572</v>
      </c>
      <c r="H87" s="3">
        <v>1</v>
      </c>
      <c r="I87" s="41">
        <v>3394005.86</v>
      </c>
      <c r="J87" s="41">
        <v>1697002.93</v>
      </c>
      <c r="K87" s="53" t="s">
        <v>1195</v>
      </c>
      <c r="L87" s="3">
        <v>1</v>
      </c>
      <c r="M87" s="69">
        <v>3353505.86</v>
      </c>
      <c r="N87" s="69">
        <v>1676752.93</v>
      </c>
      <c r="O87" s="53" t="s">
        <v>1497</v>
      </c>
    </row>
    <row r="88" spans="1:15" ht="60.75" customHeight="1" x14ac:dyDescent="0.2">
      <c r="A88" s="93">
        <v>24</v>
      </c>
      <c r="B88" s="54" t="s">
        <v>1428</v>
      </c>
      <c r="C88" s="19">
        <v>16</v>
      </c>
      <c r="D88" s="19">
        <v>101</v>
      </c>
      <c r="E88" s="19" t="s">
        <v>235</v>
      </c>
      <c r="F88" s="95" t="s">
        <v>236</v>
      </c>
      <c r="G88" s="190" t="s">
        <v>977</v>
      </c>
      <c r="H88" s="3">
        <v>1</v>
      </c>
      <c r="I88" s="41">
        <v>2273233.5699999998</v>
      </c>
      <c r="J88" s="41">
        <v>1250278.46</v>
      </c>
      <c r="K88" s="53" t="s">
        <v>1370</v>
      </c>
      <c r="L88" s="3">
        <v>1</v>
      </c>
      <c r="M88" s="69">
        <v>1368995.33</v>
      </c>
      <c r="N88" s="69">
        <v>752947.42999999993</v>
      </c>
      <c r="O88" s="54" t="s">
        <v>1472</v>
      </c>
    </row>
    <row r="89" spans="1:15" ht="60.75" customHeight="1" x14ac:dyDescent="0.2">
      <c r="A89" s="93">
        <v>25</v>
      </c>
      <c r="B89" s="54" t="s">
        <v>802</v>
      </c>
      <c r="C89" s="19">
        <v>19</v>
      </c>
      <c r="D89" s="19">
        <v>202</v>
      </c>
      <c r="E89" s="19"/>
      <c r="F89" s="95"/>
      <c r="G89" s="190"/>
      <c r="H89" s="3">
        <v>1</v>
      </c>
      <c r="I89" s="41">
        <v>900000</v>
      </c>
      <c r="J89" s="41">
        <v>900000</v>
      </c>
      <c r="K89" s="53" t="s">
        <v>1123</v>
      </c>
      <c r="L89" s="3">
        <v>1</v>
      </c>
      <c r="M89" s="69">
        <v>668546.39</v>
      </c>
      <c r="N89" s="69">
        <v>668546.39</v>
      </c>
      <c r="O89" s="54" t="s">
        <v>1509</v>
      </c>
    </row>
    <row r="90" spans="1:15" ht="60.75" customHeight="1" x14ac:dyDescent="0.2">
      <c r="A90" s="93">
        <v>26</v>
      </c>
      <c r="B90" s="54" t="s">
        <v>1231</v>
      </c>
      <c r="C90" s="19">
        <v>21</v>
      </c>
      <c r="D90" s="19">
        <v>101</v>
      </c>
      <c r="E90" s="19"/>
      <c r="F90" s="95"/>
      <c r="G90" s="190" t="s">
        <v>967</v>
      </c>
      <c r="H90" s="3">
        <v>1</v>
      </c>
      <c r="I90" s="41">
        <v>261161.7</v>
      </c>
      <c r="J90" s="41">
        <v>143638.93</v>
      </c>
      <c r="K90" s="53" t="s">
        <v>1368</v>
      </c>
      <c r="L90" s="3">
        <v>1</v>
      </c>
      <c r="M90" s="69">
        <v>258324.7</v>
      </c>
      <c r="N90" s="69">
        <v>142078.57999999999</v>
      </c>
      <c r="O90" s="54" t="s">
        <v>1434</v>
      </c>
    </row>
    <row r="91" spans="1:15" ht="60.75" customHeight="1" x14ac:dyDescent="0.2">
      <c r="A91" s="93">
        <v>27</v>
      </c>
      <c r="B91" s="54" t="s">
        <v>1239</v>
      </c>
      <c r="C91" s="19">
        <v>21</v>
      </c>
      <c r="D91" s="19">
        <v>101</v>
      </c>
      <c r="E91" s="19"/>
      <c r="F91" s="95"/>
      <c r="G91" s="190" t="s">
        <v>1264</v>
      </c>
      <c r="H91" s="3">
        <v>1</v>
      </c>
      <c r="I91" s="41">
        <v>4470074.3099999996</v>
      </c>
      <c r="J91" s="41">
        <v>2235037.1500000004</v>
      </c>
      <c r="K91" s="53" t="s">
        <v>1370</v>
      </c>
      <c r="L91" s="3">
        <v>1</v>
      </c>
      <c r="M91" s="69">
        <v>4281553.0599999996</v>
      </c>
      <c r="N91" s="69">
        <v>2140776.5299999998</v>
      </c>
      <c r="O91" s="173" t="s">
        <v>1528</v>
      </c>
    </row>
    <row r="92" spans="1:15" x14ac:dyDescent="0.2">
      <c r="B92" s="54"/>
      <c r="C92" s="19"/>
      <c r="D92" s="19"/>
      <c r="E92" s="19"/>
      <c r="F92" s="95"/>
      <c r="G92" s="190"/>
      <c r="I92" s="43"/>
      <c r="J92" s="43"/>
      <c r="K92" s="34"/>
      <c r="M92" s="34"/>
      <c r="N92" s="34"/>
      <c r="O92" s="34"/>
    </row>
    <row r="93" spans="1:15" s="11" customFormat="1" ht="16.5" thickBot="1" x14ac:dyDescent="0.25">
      <c r="A93" s="223" t="s">
        <v>2</v>
      </c>
      <c r="B93" s="223"/>
      <c r="C93" s="184"/>
      <c r="D93" s="184"/>
      <c r="E93" s="184"/>
      <c r="F93" s="184"/>
      <c r="G93" s="140"/>
      <c r="H93" s="187">
        <f>SUM(H65:H92)</f>
        <v>27</v>
      </c>
      <c r="I93" s="188">
        <f>SUM(I65:I92)</f>
        <v>86872663.980000004</v>
      </c>
      <c r="J93" s="188">
        <f>SUM(J65:J92)</f>
        <v>52496901.670000009</v>
      </c>
      <c r="K93" s="186">
        <f>COUNTA(K65:K92)</f>
        <v>27</v>
      </c>
      <c r="L93" s="187">
        <f>SUM(L65:L92)</f>
        <v>27</v>
      </c>
      <c r="M93" s="188">
        <f>SUM(M65:M92)</f>
        <v>81013492.920000002</v>
      </c>
      <c r="N93" s="188">
        <f>SUM(N65:N92)</f>
        <v>48470557.409999996</v>
      </c>
      <c r="O93" s="186">
        <f>COUNTA(O65:O91)</f>
        <v>27</v>
      </c>
    </row>
    <row r="94" spans="1:15" s="10" customFormat="1" ht="16.5" thickTop="1" x14ac:dyDescent="0.2">
      <c r="A94" s="14"/>
      <c r="B94" s="14"/>
      <c r="C94" s="14"/>
      <c r="D94" s="15"/>
      <c r="E94" s="7"/>
      <c r="F94" s="135"/>
      <c r="G94" s="138"/>
      <c r="I94" s="16"/>
      <c r="J94" s="16"/>
      <c r="K94" s="17"/>
      <c r="M94" s="16"/>
      <c r="N94" s="16"/>
      <c r="O94" s="9"/>
    </row>
    <row r="95" spans="1:15" ht="19.5" x14ac:dyDescent="0.2">
      <c r="A95" s="56" t="s">
        <v>5</v>
      </c>
      <c r="B95" s="56"/>
      <c r="C95" s="102"/>
      <c r="D95" s="102"/>
      <c r="E95" s="102"/>
      <c r="F95" s="136"/>
      <c r="G95" s="142"/>
      <c r="I95" s="38"/>
      <c r="J95" s="38"/>
      <c r="K95" s="31"/>
      <c r="M95" s="31"/>
      <c r="N95" s="31"/>
      <c r="O95" s="31"/>
    </row>
    <row r="96" spans="1:15" ht="37.5" customHeight="1" x14ac:dyDescent="0.2">
      <c r="A96" s="47">
        <v>1</v>
      </c>
      <c r="B96" s="2" t="s">
        <v>87</v>
      </c>
      <c r="C96" s="22">
        <v>4</v>
      </c>
      <c r="D96" s="103">
        <v>301</v>
      </c>
      <c r="E96" s="103" t="s">
        <v>251</v>
      </c>
      <c r="F96" s="132" t="s">
        <v>252</v>
      </c>
      <c r="G96" s="132"/>
      <c r="H96" s="3">
        <v>1</v>
      </c>
      <c r="I96" s="12">
        <v>4904462.6500000004</v>
      </c>
      <c r="J96" s="12">
        <v>4904462.6500000004</v>
      </c>
      <c r="K96" s="5" t="s">
        <v>429</v>
      </c>
      <c r="L96" s="3">
        <v>1</v>
      </c>
      <c r="M96" s="12">
        <v>4100581.23</v>
      </c>
      <c r="N96" s="12">
        <v>4100581.23</v>
      </c>
      <c r="O96" s="25" t="s">
        <v>1185</v>
      </c>
    </row>
    <row r="97" spans="1:15" ht="36" customHeight="1" x14ac:dyDescent="0.2">
      <c r="A97" s="47">
        <v>2</v>
      </c>
      <c r="B97" s="51" t="s">
        <v>160</v>
      </c>
      <c r="C97" s="22">
        <v>5</v>
      </c>
      <c r="D97" s="103">
        <v>302</v>
      </c>
      <c r="E97" s="103" t="s">
        <v>257</v>
      </c>
      <c r="F97" s="132" t="s">
        <v>258</v>
      </c>
      <c r="G97" s="151" t="s">
        <v>296</v>
      </c>
      <c r="H97" s="3">
        <v>1</v>
      </c>
      <c r="I97" s="12">
        <v>1113750</v>
      </c>
      <c r="J97" s="12">
        <v>556875</v>
      </c>
      <c r="K97" s="5" t="s">
        <v>280</v>
      </c>
      <c r="L97" s="3">
        <v>1</v>
      </c>
      <c r="M97" s="12">
        <v>1001026.2</v>
      </c>
      <c r="N97" s="12">
        <v>500513.1</v>
      </c>
      <c r="O97" s="25" t="s">
        <v>690</v>
      </c>
    </row>
    <row r="98" spans="1:15" ht="31.5" x14ac:dyDescent="0.2">
      <c r="A98" s="47">
        <v>3</v>
      </c>
      <c r="B98" s="2" t="s">
        <v>206</v>
      </c>
      <c r="C98" s="22">
        <v>8</v>
      </c>
      <c r="D98" s="103">
        <v>101</v>
      </c>
      <c r="E98" s="103" t="s">
        <v>235</v>
      </c>
      <c r="F98" s="132" t="s">
        <v>236</v>
      </c>
      <c r="G98" s="132"/>
      <c r="H98" s="3">
        <v>1</v>
      </c>
      <c r="I98" s="12">
        <v>860276.3</v>
      </c>
      <c r="J98" s="12">
        <v>473151.96</v>
      </c>
      <c r="K98" s="5" t="s">
        <v>408</v>
      </c>
      <c r="L98" s="3">
        <v>1</v>
      </c>
      <c r="M98" s="12">
        <v>860276.3</v>
      </c>
      <c r="N98" s="12">
        <v>473151.95999999996</v>
      </c>
      <c r="O98" s="25" t="s">
        <v>813</v>
      </c>
    </row>
    <row r="99" spans="1:15" ht="31.5" x14ac:dyDescent="0.2">
      <c r="A99" s="47">
        <v>4</v>
      </c>
      <c r="B99" s="2" t="s">
        <v>207</v>
      </c>
      <c r="C99" s="22">
        <v>8</v>
      </c>
      <c r="D99" s="103">
        <v>101</v>
      </c>
      <c r="E99" s="103" t="s">
        <v>235</v>
      </c>
      <c r="F99" s="132" t="s">
        <v>236</v>
      </c>
      <c r="G99" s="132"/>
      <c r="H99" s="3">
        <v>1</v>
      </c>
      <c r="I99" s="12">
        <v>1121953.3999999999</v>
      </c>
      <c r="J99" s="12">
        <v>560976.69999999995</v>
      </c>
      <c r="K99" s="5" t="s">
        <v>413</v>
      </c>
      <c r="L99" s="3">
        <v>1</v>
      </c>
      <c r="M99" s="12">
        <v>1031582.99</v>
      </c>
      <c r="N99" s="12">
        <v>515791.49</v>
      </c>
      <c r="O99" s="25" t="s">
        <v>1052</v>
      </c>
    </row>
    <row r="100" spans="1:15" ht="37.5" customHeight="1" x14ac:dyDescent="0.2">
      <c r="A100" s="47">
        <v>5</v>
      </c>
      <c r="B100" s="51" t="s">
        <v>362</v>
      </c>
      <c r="C100" s="22">
        <v>9</v>
      </c>
      <c r="D100" s="103">
        <v>302</v>
      </c>
      <c r="E100" s="103" t="s">
        <v>257</v>
      </c>
      <c r="F100" s="132" t="s">
        <v>258</v>
      </c>
      <c r="G100" s="167" t="s">
        <v>373</v>
      </c>
      <c r="H100" s="3">
        <v>1</v>
      </c>
      <c r="I100" s="12">
        <v>1123950</v>
      </c>
      <c r="J100" s="12">
        <v>561975</v>
      </c>
      <c r="K100" s="5" t="s">
        <v>493</v>
      </c>
      <c r="L100" s="3">
        <v>1</v>
      </c>
      <c r="M100" s="12">
        <v>1117950</v>
      </c>
      <c r="N100" s="12">
        <v>558975</v>
      </c>
      <c r="O100" s="25" t="s">
        <v>1412</v>
      </c>
    </row>
    <row r="101" spans="1:15" ht="31.5" x14ac:dyDescent="0.2">
      <c r="A101" s="47">
        <v>6</v>
      </c>
      <c r="B101" s="51" t="s">
        <v>396</v>
      </c>
      <c r="C101" s="22">
        <v>10</v>
      </c>
      <c r="D101" s="103">
        <v>101</v>
      </c>
      <c r="E101" s="103" t="s">
        <v>235</v>
      </c>
      <c r="F101" s="132" t="s">
        <v>236</v>
      </c>
      <c r="G101" s="190"/>
      <c r="H101" s="3">
        <v>1</v>
      </c>
      <c r="I101" s="12">
        <v>1032332.4</v>
      </c>
      <c r="J101" s="12">
        <v>567782.81999999995</v>
      </c>
      <c r="K101" s="5" t="s">
        <v>482</v>
      </c>
      <c r="L101" s="3">
        <v>1</v>
      </c>
      <c r="M101" s="12">
        <v>909032.27</v>
      </c>
      <c r="N101" s="12">
        <v>499967.75</v>
      </c>
      <c r="O101" s="25" t="s">
        <v>1081</v>
      </c>
    </row>
    <row r="102" spans="1:15" ht="31.5" x14ac:dyDescent="0.2">
      <c r="A102" s="47">
        <v>7</v>
      </c>
      <c r="B102" s="51" t="s">
        <v>398</v>
      </c>
      <c r="C102" s="22">
        <v>10</v>
      </c>
      <c r="D102" s="103">
        <v>101</v>
      </c>
      <c r="E102" s="103" t="s">
        <v>235</v>
      </c>
      <c r="F102" s="132" t="s">
        <v>236</v>
      </c>
      <c r="G102" s="190"/>
      <c r="H102" s="3">
        <v>1</v>
      </c>
      <c r="I102" s="12">
        <v>1572527.14</v>
      </c>
      <c r="J102" s="12">
        <v>864889.92</v>
      </c>
      <c r="K102" s="5" t="s">
        <v>495</v>
      </c>
      <c r="L102" s="3">
        <v>1</v>
      </c>
      <c r="M102" s="12">
        <v>1111973.8400000001</v>
      </c>
      <c r="N102" s="12">
        <v>611585.62</v>
      </c>
      <c r="O102" s="25" t="s">
        <v>1347</v>
      </c>
    </row>
    <row r="103" spans="1:15" ht="33" customHeight="1" x14ac:dyDescent="0.2">
      <c r="A103" s="47">
        <v>8</v>
      </c>
      <c r="B103" s="51" t="s">
        <v>205</v>
      </c>
      <c r="C103" s="22">
        <v>11</v>
      </c>
      <c r="D103" s="103">
        <v>101</v>
      </c>
      <c r="E103" s="103" t="s">
        <v>235</v>
      </c>
      <c r="F103" s="132" t="s">
        <v>236</v>
      </c>
      <c r="G103" s="190"/>
      <c r="H103" s="3">
        <v>1</v>
      </c>
      <c r="I103" s="12">
        <v>1016350.31</v>
      </c>
      <c r="J103" s="12">
        <v>558992.67000000004</v>
      </c>
      <c r="K103" s="5" t="s">
        <v>627</v>
      </c>
      <c r="L103" s="3">
        <v>1</v>
      </c>
      <c r="M103" s="12">
        <v>979236.24</v>
      </c>
      <c r="N103" s="12">
        <v>538579.93000000005</v>
      </c>
      <c r="O103" s="25" t="s">
        <v>1073</v>
      </c>
    </row>
    <row r="104" spans="1:15" ht="33" customHeight="1" x14ac:dyDescent="0.2">
      <c r="A104" s="47">
        <v>9</v>
      </c>
      <c r="B104" s="51" t="s">
        <v>400</v>
      </c>
      <c r="C104" s="22">
        <v>11</v>
      </c>
      <c r="D104" s="103">
        <v>101</v>
      </c>
      <c r="E104" s="103" t="s">
        <v>235</v>
      </c>
      <c r="F104" s="132" t="s">
        <v>236</v>
      </c>
      <c r="G104" s="190"/>
      <c r="H104" s="3">
        <v>1</v>
      </c>
      <c r="I104" s="12">
        <v>1638800</v>
      </c>
      <c r="J104" s="12">
        <v>901340</v>
      </c>
      <c r="K104" s="25">
        <v>41166</v>
      </c>
      <c r="L104" s="3">
        <v>1</v>
      </c>
      <c r="M104" s="12">
        <v>1597856.52</v>
      </c>
      <c r="N104" s="12">
        <v>878821.09</v>
      </c>
      <c r="O104" s="25" t="s">
        <v>1392</v>
      </c>
    </row>
    <row r="105" spans="1:15" ht="33" customHeight="1" x14ac:dyDescent="0.2">
      <c r="A105" s="47">
        <v>10</v>
      </c>
      <c r="B105" s="51" t="s">
        <v>605</v>
      </c>
      <c r="C105" s="22">
        <v>11</v>
      </c>
      <c r="D105" s="103">
        <v>101</v>
      </c>
      <c r="E105" s="103" t="s">
        <v>235</v>
      </c>
      <c r="F105" s="132" t="s">
        <v>236</v>
      </c>
      <c r="G105" s="190"/>
      <c r="H105" s="3">
        <v>1</v>
      </c>
      <c r="I105" s="12">
        <v>1343872.4</v>
      </c>
      <c r="J105" s="12">
        <v>739129.82</v>
      </c>
      <c r="K105" s="5" t="s">
        <v>593</v>
      </c>
      <c r="L105" s="3">
        <v>1</v>
      </c>
      <c r="M105" s="12">
        <v>1273276.3999999999</v>
      </c>
      <c r="N105" s="12">
        <v>700302.02</v>
      </c>
      <c r="O105" s="25" t="s">
        <v>1073</v>
      </c>
    </row>
    <row r="106" spans="1:15" ht="33" customHeight="1" x14ac:dyDescent="0.2">
      <c r="A106" s="47">
        <v>11</v>
      </c>
      <c r="B106" s="51" t="s">
        <v>606</v>
      </c>
      <c r="C106" s="22">
        <v>11</v>
      </c>
      <c r="D106" s="103">
        <v>101</v>
      </c>
      <c r="E106" s="103" t="s">
        <v>235</v>
      </c>
      <c r="F106" s="132" t="s">
        <v>236</v>
      </c>
      <c r="G106" s="190"/>
      <c r="H106" s="3">
        <v>1</v>
      </c>
      <c r="I106" s="12">
        <v>1187393.71</v>
      </c>
      <c r="J106" s="12">
        <v>653066.54</v>
      </c>
      <c r="K106" s="5" t="s">
        <v>612</v>
      </c>
      <c r="L106" s="3">
        <v>1</v>
      </c>
      <c r="M106" s="12">
        <v>1187393.71</v>
      </c>
      <c r="N106" s="12">
        <v>653066.54</v>
      </c>
      <c r="O106" s="25" t="s">
        <v>1392</v>
      </c>
    </row>
    <row r="107" spans="1:15" ht="33" customHeight="1" x14ac:dyDescent="0.2">
      <c r="A107" s="47">
        <v>12</v>
      </c>
      <c r="B107" s="51" t="s">
        <v>607</v>
      </c>
      <c r="C107" s="22">
        <v>12</v>
      </c>
      <c r="D107" s="103">
        <v>302</v>
      </c>
      <c r="E107" s="103" t="s">
        <v>257</v>
      </c>
      <c r="F107" s="132" t="s">
        <v>258</v>
      </c>
      <c r="G107" s="190"/>
      <c r="H107" s="3">
        <v>1</v>
      </c>
      <c r="I107" s="12">
        <v>1109695.7</v>
      </c>
      <c r="J107" s="12">
        <f>416135.89+138711.96</f>
        <v>554847.85</v>
      </c>
      <c r="K107" s="25">
        <v>41135</v>
      </c>
      <c r="L107" s="3">
        <v>1</v>
      </c>
      <c r="M107" s="12">
        <v>890301.11</v>
      </c>
      <c r="N107" s="12">
        <v>445150.55</v>
      </c>
      <c r="O107" s="25" t="s">
        <v>1394</v>
      </c>
    </row>
    <row r="108" spans="1:15" ht="42.75" customHeight="1" x14ac:dyDescent="0.2">
      <c r="A108" s="47">
        <v>13</v>
      </c>
      <c r="B108" s="51" t="s">
        <v>1049</v>
      </c>
      <c r="C108" s="22">
        <v>12</v>
      </c>
      <c r="D108" s="103">
        <v>302</v>
      </c>
      <c r="E108" s="103" t="s">
        <v>261</v>
      </c>
      <c r="F108" s="132" t="s">
        <v>244</v>
      </c>
      <c r="G108" s="190"/>
      <c r="H108" s="3">
        <v>1</v>
      </c>
      <c r="I108" s="12">
        <v>1137270</v>
      </c>
      <c r="J108" s="12">
        <f>426476.25+142158.75</f>
        <v>568635</v>
      </c>
      <c r="K108" s="25">
        <v>41116</v>
      </c>
      <c r="L108" s="3">
        <v>1</v>
      </c>
      <c r="M108" s="12">
        <v>1137270</v>
      </c>
      <c r="N108" s="12">
        <v>568635</v>
      </c>
      <c r="O108" s="25" t="s">
        <v>1047</v>
      </c>
    </row>
    <row r="109" spans="1:15" ht="44.25" customHeight="1" x14ac:dyDescent="0.2">
      <c r="A109" s="47">
        <v>14</v>
      </c>
      <c r="B109" s="51" t="s">
        <v>71</v>
      </c>
      <c r="C109" s="22">
        <v>13</v>
      </c>
      <c r="D109" s="103">
        <v>301</v>
      </c>
      <c r="E109" s="103" t="s">
        <v>251</v>
      </c>
      <c r="F109" s="132" t="s">
        <v>252</v>
      </c>
      <c r="G109" s="190"/>
      <c r="H109" s="3">
        <v>1</v>
      </c>
      <c r="I109" s="12">
        <v>4394118.84</v>
      </c>
      <c r="J109" s="12">
        <v>4394118.84</v>
      </c>
      <c r="K109" s="25" t="s">
        <v>1186</v>
      </c>
      <c r="L109" s="3">
        <v>1</v>
      </c>
      <c r="M109" s="12">
        <v>4296238.41</v>
      </c>
      <c r="N109" s="12">
        <v>4296238.41</v>
      </c>
      <c r="O109" s="25" t="s">
        <v>1482</v>
      </c>
    </row>
    <row r="110" spans="1:15" ht="33" customHeight="1" x14ac:dyDescent="0.2">
      <c r="A110" s="47">
        <v>15</v>
      </c>
      <c r="B110" s="51" t="s">
        <v>97</v>
      </c>
      <c r="C110" s="22">
        <v>13</v>
      </c>
      <c r="D110" s="103">
        <v>301</v>
      </c>
      <c r="E110" s="103" t="s">
        <v>253</v>
      </c>
      <c r="F110" s="132" t="s">
        <v>254</v>
      </c>
      <c r="G110" s="190"/>
      <c r="H110" s="3">
        <v>1</v>
      </c>
      <c r="I110" s="12">
        <v>2276895.84</v>
      </c>
      <c r="J110" s="12">
        <v>2276895.84</v>
      </c>
      <c r="K110" s="25" t="s">
        <v>1182</v>
      </c>
      <c r="L110" s="3">
        <v>1</v>
      </c>
      <c r="M110" s="12">
        <v>2120596.14</v>
      </c>
      <c r="N110" s="12">
        <v>2120596.14</v>
      </c>
      <c r="O110" s="25" t="s">
        <v>1447</v>
      </c>
    </row>
    <row r="111" spans="1:15" ht="38.25" customHeight="1" x14ac:dyDescent="0.2">
      <c r="A111" s="47">
        <v>16</v>
      </c>
      <c r="B111" s="51" t="s">
        <v>608</v>
      </c>
      <c r="C111" s="22">
        <v>14</v>
      </c>
      <c r="D111" s="103">
        <v>101</v>
      </c>
      <c r="E111" s="103" t="s">
        <v>235</v>
      </c>
      <c r="F111" s="132" t="s">
        <v>236</v>
      </c>
      <c r="G111" s="190" t="s">
        <v>575</v>
      </c>
      <c r="H111" s="3">
        <v>1</v>
      </c>
      <c r="I111" s="12">
        <f>3757091.35-66665.43</f>
        <v>3690425.92</v>
      </c>
      <c r="J111" s="12">
        <f>1878545.67-24999.53-8333.18</f>
        <v>1845212.96</v>
      </c>
      <c r="K111" s="25" t="s">
        <v>812</v>
      </c>
      <c r="L111" s="3">
        <v>1</v>
      </c>
      <c r="M111" s="12">
        <v>3391466.64</v>
      </c>
      <c r="N111" s="12">
        <v>1665733.32</v>
      </c>
      <c r="O111" s="25" t="s">
        <v>1459</v>
      </c>
    </row>
    <row r="112" spans="1:15" ht="33" customHeight="1" x14ac:dyDescent="0.2">
      <c r="A112" s="47">
        <v>17</v>
      </c>
      <c r="B112" s="2" t="s">
        <v>547</v>
      </c>
      <c r="C112" s="22">
        <v>14</v>
      </c>
      <c r="D112" s="103">
        <v>101</v>
      </c>
      <c r="E112" s="103" t="s">
        <v>235</v>
      </c>
      <c r="F112" s="132" t="s">
        <v>236</v>
      </c>
      <c r="G112" s="190" t="s">
        <v>371</v>
      </c>
      <c r="H112" s="3">
        <v>1</v>
      </c>
      <c r="I112" s="12">
        <v>1962200</v>
      </c>
      <c r="J112" s="12">
        <v>981100</v>
      </c>
      <c r="K112" s="25" t="s">
        <v>814</v>
      </c>
      <c r="L112" s="3">
        <v>1</v>
      </c>
      <c r="M112" s="12">
        <v>1960211</v>
      </c>
      <c r="N112" s="12">
        <v>980105.5</v>
      </c>
      <c r="O112" s="25" t="s">
        <v>1447</v>
      </c>
    </row>
    <row r="113" spans="1:15" ht="33" customHeight="1" x14ac:dyDescent="0.2">
      <c r="A113" s="47">
        <v>18</v>
      </c>
      <c r="B113" s="51" t="s">
        <v>609</v>
      </c>
      <c r="C113" s="22">
        <v>14</v>
      </c>
      <c r="D113" s="103">
        <v>101</v>
      </c>
      <c r="E113" s="103" t="s">
        <v>235</v>
      </c>
      <c r="F113" s="132" t="s">
        <v>236</v>
      </c>
      <c r="G113" s="190" t="s">
        <v>371</v>
      </c>
      <c r="H113" s="3">
        <v>1</v>
      </c>
      <c r="I113" s="12">
        <v>3151743.9</v>
      </c>
      <c r="J113" s="12">
        <v>1575871.95</v>
      </c>
      <c r="K113" s="25" t="s">
        <v>818</v>
      </c>
      <c r="L113" s="3">
        <v>1</v>
      </c>
      <c r="M113" s="12">
        <v>3136228.9</v>
      </c>
      <c r="N113" s="12">
        <v>1568114.45</v>
      </c>
      <c r="O113" s="25" t="s">
        <v>1533</v>
      </c>
    </row>
    <row r="114" spans="1:15" ht="33" customHeight="1" x14ac:dyDescent="0.2">
      <c r="A114" s="47">
        <v>19</v>
      </c>
      <c r="B114" s="51" t="s">
        <v>610</v>
      </c>
      <c r="C114" s="22">
        <v>14</v>
      </c>
      <c r="D114" s="103">
        <v>101</v>
      </c>
      <c r="E114" s="103" t="s">
        <v>235</v>
      </c>
      <c r="F114" s="132" t="s">
        <v>236</v>
      </c>
      <c r="G114" s="190" t="s">
        <v>371</v>
      </c>
      <c r="H114" s="169">
        <v>1</v>
      </c>
      <c r="I114" s="12">
        <v>2222300</v>
      </c>
      <c r="J114" s="12">
        <v>1111150</v>
      </c>
      <c r="K114" s="25" t="s">
        <v>818</v>
      </c>
      <c r="L114" s="3">
        <v>1</v>
      </c>
      <c r="M114" s="12">
        <v>2042230.75</v>
      </c>
      <c r="N114" s="12">
        <v>1021115.38</v>
      </c>
      <c r="O114" s="25" t="s">
        <v>1532</v>
      </c>
    </row>
    <row r="115" spans="1:15" ht="33" customHeight="1" x14ac:dyDescent="0.2">
      <c r="A115" s="47">
        <v>20</v>
      </c>
      <c r="B115" s="51" t="s">
        <v>548</v>
      </c>
      <c r="C115" s="22">
        <v>14</v>
      </c>
      <c r="D115" s="103">
        <v>101</v>
      </c>
      <c r="E115" s="103" t="s">
        <v>235</v>
      </c>
      <c r="F115" s="132" t="s">
        <v>236</v>
      </c>
      <c r="G115" s="190" t="s">
        <v>371</v>
      </c>
      <c r="H115" s="3">
        <v>1</v>
      </c>
      <c r="I115" s="12">
        <v>856744.8</v>
      </c>
      <c r="J115" s="12">
        <v>428372.4</v>
      </c>
      <c r="K115" s="25" t="s">
        <v>1058</v>
      </c>
      <c r="L115" s="3">
        <v>1</v>
      </c>
      <c r="M115" s="12">
        <v>767778.47</v>
      </c>
      <c r="N115" s="12">
        <v>383889.23</v>
      </c>
      <c r="O115" s="25" t="s">
        <v>1490</v>
      </c>
    </row>
    <row r="116" spans="1:15" ht="45.75" customHeight="1" x14ac:dyDescent="0.2">
      <c r="A116" s="47">
        <v>21</v>
      </c>
      <c r="B116" s="51" t="s">
        <v>611</v>
      </c>
      <c r="C116" s="22">
        <v>14</v>
      </c>
      <c r="D116" s="103">
        <v>103</v>
      </c>
      <c r="E116" s="103" t="s">
        <v>241</v>
      </c>
      <c r="F116" s="132" t="s">
        <v>443</v>
      </c>
      <c r="G116" s="190" t="s">
        <v>298</v>
      </c>
      <c r="H116" s="3">
        <v>1</v>
      </c>
      <c r="I116" s="12">
        <v>22551000</v>
      </c>
      <c r="J116" s="12">
        <v>11275500</v>
      </c>
      <c r="K116" s="25" t="s">
        <v>699</v>
      </c>
      <c r="L116" s="3">
        <v>1</v>
      </c>
      <c r="M116" s="12">
        <v>22551000</v>
      </c>
      <c r="N116" s="12">
        <v>11275500</v>
      </c>
      <c r="O116" s="25" t="s">
        <v>1099</v>
      </c>
    </row>
    <row r="117" spans="1:15" ht="45.75" customHeight="1" x14ac:dyDescent="0.2">
      <c r="A117" s="47">
        <v>22</v>
      </c>
      <c r="B117" s="51" t="s">
        <v>712</v>
      </c>
      <c r="C117" s="22">
        <v>15</v>
      </c>
      <c r="D117" s="103">
        <v>302</v>
      </c>
      <c r="E117" s="1" t="s">
        <v>643</v>
      </c>
      <c r="F117" s="132" t="s">
        <v>258</v>
      </c>
      <c r="G117" s="190" t="s">
        <v>644</v>
      </c>
      <c r="H117" s="3">
        <v>1</v>
      </c>
      <c r="I117" s="12">
        <v>1130865</v>
      </c>
      <c r="J117" s="12">
        <v>565432.5</v>
      </c>
      <c r="K117" s="25" t="s">
        <v>1150</v>
      </c>
      <c r="L117" s="3">
        <v>1</v>
      </c>
      <c r="M117" s="12">
        <v>1122690</v>
      </c>
      <c r="N117" s="12">
        <v>561345</v>
      </c>
      <c r="O117" s="25" t="s">
        <v>1533</v>
      </c>
    </row>
    <row r="118" spans="1:15" ht="45.75" customHeight="1" x14ac:dyDescent="0.2">
      <c r="A118" s="47">
        <v>23</v>
      </c>
      <c r="B118" s="51" t="s">
        <v>718</v>
      </c>
      <c r="C118" s="22">
        <v>15</v>
      </c>
      <c r="D118" s="103">
        <v>302</v>
      </c>
      <c r="E118" s="1" t="s">
        <v>643</v>
      </c>
      <c r="F118" s="132" t="s">
        <v>258</v>
      </c>
      <c r="G118" s="190" t="s">
        <v>644</v>
      </c>
      <c r="H118" s="3">
        <v>1</v>
      </c>
      <c r="I118" s="12">
        <v>1130865</v>
      </c>
      <c r="J118" s="12">
        <v>565432.5</v>
      </c>
      <c r="K118" s="25" t="s">
        <v>1189</v>
      </c>
      <c r="L118" s="3">
        <v>1</v>
      </c>
      <c r="M118" s="12">
        <v>1122690</v>
      </c>
      <c r="N118" s="12">
        <v>561345</v>
      </c>
      <c r="O118" s="25" t="s">
        <v>1532</v>
      </c>
    </row>
    <row r="119" spans="1:15" ht="45.75" customHeight="1" x14ac:dyDescent="0.2">
      <c r="A119" s="47">
        <v>24</v>
      </c>
      <c r="B119" s="51" t="s">
        <v>785</v>
      </c>
      <c r="C119" s="22">
        <v>18</v>
      </c>
      <c r="D119" s="103">
        <v>202</v>
      </c>
      <c r="G119" s="190"/>
      <c r="H119" s="3">
        <v>1</v>
      </c>
      <c r="I119" s="12">
        <f>400000+500000</f>
        <v>900000</v>
      </c>
      <c r="J119" s="12">
        <f>400000+500000</f>
        <v>900000</v>
      </c>
      <c r="K119" s="25" t="s">
        <v>824</v>
      </c>
      <c r="L119" s="3">
        <v>1</v>
      </c>
      <c r="M119" s="12">
        <f>22929.97+40393.68+97729.89+281910.1+89395.51+213271.78+78100.96+42799.91</f>
        <v>866531.8</v>
      </c>
      <c r="N119" s="12">
        <f>22929.97+40393.68+97729.89+281910.1+89395.51+213271.78+78100.96+42799.91</f>
        <v>866531.8</v>
      </c>
      <c r="O119" s="214" t="s">
        <v>1452</v>
      </c>
    </row>
    <row r="120" spans="1:15" ht="45.75" customHeight="1" x14ac:dyDescent="0.2">
      <c r="A120" s="47">
        <v>25</v>
      </c>
      <c r="B120" s="51" t="s">
        <v>801</v>
      </c>
      <c r="C120" s="22">
        <v>18</v>
      </c>
      <c r="D120" s="103">
        <v>202</v>
      </c>
      <c r="G120" s="190"/>
      <c r="H120" s="3">
        <v>1</v>
      </c>
      <c r="I120" s="12">
        <v>900000</v>
      </c>
      <c r="J120" s="12">
        <v>900000</v>
      </c>
      <c r="K120" s="25" t="s">
        <v>1045</v>
      </c>
      <c r="L120" s="3">
        <v>1</v>
      </c>
      <c r="M120" s="12">
        <v>692732.52</v>
      </c>
      <c r="N120" s="12">
        <v>692732.52</v>
      </c>
      <c r="O120" s="214" t="s">
        <v>1470</v>
      </c>
    </row>
    <row r="121" spans="1:15" ht="45.75" customHeight="1" x14ac:dyDescent="0.2">
      <c r="A121" s="47">
        <v>26</v>
      </c>
      <c r="B121" s="51" t="s">
        <v>887</v>
      </c>
      <c r="C121" s="22">
        <v>16</v>
      </c>
      <c r="D121" s="103">
        <v>101</v>
      </c>
      <c r="E121" s="1" t="s">
        <v>235</v>
      </c>
      <c r="F121" s="132" t="s">
        <v>236</v>
      </c>
      <c r="G121" s="190" t="s">
        <v>954</v>
      </c>
      <c r="H121" s="3">
        <v>1</v>
      </c>
      <c r="I121" s="12">
        <v>522146.56999999995</v>
      </c>
      <c r="J121" s="12">
        <v>339395.27</v>
      </c>
      <c r="K121" s="25" t="s">
        <v>1321</v>
      </c>
      <c r="L121" s="3">
        <v>1</v>
      </c>
      <c r="M121" s="12">
        <v>522146.57</v>
      </c>
      <c r="N121" s="12">
        <v>339395.27</v>
      </c>
      <c r="O121" s="25" t="s">
        <v>1434</v>
      </c>
    </row>
    <row r="122" spans="1:15" ht="45.75" customHeight="1" x14ac:dyDescent="0.2">
      <c r="A122" s="47">
        <v>27</v>
      </c>
      <c r="B122" s="51" t="s">
        <v>906</v>
      </c>
      <c r="C122" s="22">
        <v>16</v>
      </c>
      <c r="D122" s="103">
        <v>101</v>
      </c>
      <c r="E122" s="1" t="s">
        <v>235</v>
      </c>
      <c r="F122" s="132" t="s">
        <v>236</v>
      </c>
      <c r="G122" s="190" t="s">
        <v>978</v>
      </c>
      <c r="H122" s="3">
        <v>1</v>
      </c>
      <c r="I122" s="12">
        <v>2148730.8199999998</v>
      </c>
      <c r="J122" s="12">
        <v>1180454.1099999999</v>
      </c>
      <c r="K122" s="25" t="s">
        <v>1346</v>
      </c>
      <c r="L122" s="3">
        <v>1</v>
      </c>
      <c r="M122" s="12">
        <v>1245690.53</v>
      </c>
      <c r="N122" s="12">
        <v>685129.79</v>
      </c>
      <c r="O122" s="25" t="s">
        <v>1533</v>
      </c>
    </row>
    <row r="123" spans="1:15" ht="45.75" customHeight="1" x14ac:dyDescent="0.2">
      <c r="A123" s="47">
        <v>28</v>
      </c>
      <c r="B123" s="51" t="s">
        <v>1235</v>
      </c>
      <c r="C123" s="22">
        <v>21</v>
      </c>
      <c r="D123" s="103">
        <v>101</v>
      </c>
      <c r="G123" s="190" t="s">
        <v>956</v>
      </c>
      <c r="H123" s="3">
        <v>1</v>
      </c>
      <c r="I123" s="12">
        <v>149023</v>
      </c>
      <c r="J123" s="12">
        <v>74511.5</v>
      </c>
      <c r="K123" s="25" t="s">
        <v>1367</v>
      </c>
      <c r="L123" s="3">
        <v>1</v>
      </c>
      <c r="M123" s="12">
        <v>149023</v>
      </c>
      <c r="N123" s="12">
        <v>74511.5</v>
      </c>
      <c r="O123" s="25" t="s">
        <v>1487</v>
      </c>
    </row>
    <row r="124" spans="1:15" x14ac:dyDescent="0.2">
      <c r="B124" s="51"/>
      <c r="C124" s="22"/>
      <c r="D124" s="103"/>
      <c r="E124" s="103"/>
      <c r="G124" s="190"/>
      <c r="I124" s="12"/>
      <c r="J124" s="12"/>
      <c r="K124" s="25"/>
      <c r="M124" s="12"/>
      <c r="N124" s="12"/>
      <c r="O124" s="25"/>
    </row>
    <row r="125" spans="1:15" s="11" customFormat="1" ht="16.5" thickBot="1" x14ac:dyDescent="0.25">
      <c r="A125" s="223" t="s">
        <v>2</v>
      </c>
      <c r="B125" s="223"/>
      <c r="C125" s="184"/>
      <c r="D125" s="184"/>
      <c r="E125" s="184"/>
      <c r="F125" s="184"/>
      <c r="G125" s="140"/>
      <c r="H125" s="187">
        <f>SUM(H96:H124)</f>
        <v>28</v>
      </c>
      <c r="I125" s="188">
        <f>SUM(I96:I124)</f>
        <v>67149693.699999988</v>
      </c>
      <c r="J125" s="188">
        <f>SUM(J96:J124)</f>
        <v>40879573.800000004</v>
      </c>
      <c r="K125" s="186">
        <f>COUNTA(K96:K123)</f>
        <v>28</v>
      </c>
      <c r="L125" s="187">
        <f>SUM(L96:L124)</f>
        <v>28</v>
      </c>
      <c r="M125" s="188">
        <f>SUM(M96:M124)</f>
        <v>63185011.539999999</v>
      </c>
      <c r="N125" s="188">
        <f>SUM(N96:N124)</f>
        <v>38137404.590000004</v>
      </c>
      <c r="O125" s="186">
        <f>COUNTA(O96:O124)</f>
        <v>28</v>
      </c>
    </row>
    <row r="126" spans="1:15" s="10" customFormat="1" ht="16.5" thickTop="1" x14ac:dyDescent="0.2">
      <c r="A126" s="14"/>
      <c r="B126" s="14"/>
      <c r="C126" s="14"/>
      <c r="D126" s="15"/>
      <c r="E126" s="7"/>
      <c r="F126" s="135"/>
      <c r="G126" s="143"/>
      <c r="I126" s="21"/>
      <c r="J126" s="21"/>
      <c r="K126" s="17"/>
      <c r="M126" s="21"/>
      <c r="N126" s="21"/>
      <c r="O126" s="9"/>
    </row>
    <row r="127" spans="1:15" ht="19.5" x14ac:dyDescent="0.2">
      <c r="A127" s="57" t="s">
        <v>6</v>
      </c>
      <c r="B127" s="57"/>
      <c r="C127" s="101"/>
      <c r="D127" s="101"/>
      <c r="E127" s="101"/>
      <c r="F127" s="134"/>
      <c r="G127" s="144"/>
      <c r="H127" s="24" t="str">
        <f>IF(I127&gt;0,1,"")</f>
        <v/>
      </c>
      <c r="I127" s="43"/>
      <c r="J127" s="43"/>
      <c r="K127" s="34"/>
      <c r="L127" s="24" t="str">
        <f>IF(M127&gt;0,1,"")</f>
        <v/>
      </c>
      <c r="M127" s="34"/>
      <c r="N127" s="34"/>
      <c r="O127" s="34"/>
    </row>
    <row r="128" spans="1:15" ht="48.75" customHeight="1" x14ac:dyDescent="0.2">
      <c r="A128" s="30">
        <v>1</v>
      </c>
      <c r="B128" s="53" t="s">
        <v>142</v>
      </c>
      <c r="C128" s="19">
        <v>1</v>
      </c>
      <c r="D128" s="19">
        <v>101</v>
      </c>
      <c r="E128" s="19" t="s">
        <v>235</v>
      </c>
      <c r="F128" s="95" t="s">
        <v>236</v>
      </c>
      <c r="G128" s="152" t="s">
        <v>297</v>
      </c>
      <c r="H128" s="3">
        <v>1</v>
      </c>
      <c r="I128" s="60">
        <v>2874138.29</v>
      </c>
      <c r="J128" s="60">
        <v>1437069.14</v>
      </c>
      <c r="K128" s="19" t="s">
        <v>51</v>
      </c>
      <c r="L128" s="3">
        <v>1</v>
      </c>
      <c r="M128" s="69">
        <v>2613997.58</v>
      </c>
      <c r="N128" s="69">
        <v>1306998.79</v>
      </c>
      <c r="O128" s="173" t="s">
        <v>1399</v>
      </c>
    </row>
    <row r="129" spans="1:15" ht="63" x14ac:dyDescent="0.2">
      <c r="A129" s="30">
        <v>2</v>
      </c>
      <c r="B129" s="54" t="s">
        <v>37</v>
      </c>
      <c r="C129" s="19">
        <v>1</v>
      </c>
      <c r="D129" s="19">
        <v>101</v>
      </c>
      <c r="E129" s="19" t="s">
        <v>235</v>
      </c>
      <c r="F129" s="95" t="s">
        <v>236</v>
      </c>
      <c r="G129" s="152" t="s">
        <v>299</v>
      </c>
      <c r="H129" s="3">
        <v>1</v>
      </c>
      <c r="I129" s="41">
        <v>517404.55</v>
      </c>
      <c r="J129" s="41">
        <v>258702.27</v>
      </c>
      <c r="K129" s="19" t="s">
        <v>50</v>
      </c>
      <c r="L129" s="3">
        <v>1</v>
      </c>
      <c r="M129" s="69">
        <v>517404.55</v>
      </c>
      <c r="N129" s="69">
        <v>258702.27</v>
      </c>
      <c r="O129" s="81" t="s">
        <v>69</v>
      </c>
    </row>
    <row r="130" spans="1:15" ht="44.25" customHeight="1" x14ac:dyDescent="0.2">
      <c r="A130" s="30">
        <v>3</v>
      </c>
      <c r="B130" s="54" t="s">
        <v>64</v>
      </c>
      <c r="C130" s="19">
        <v>3</v>
      </c>
      <c r="D130" s="19">
        <v>101</v>
      </c>
      <c r="E130" s="19" t="s">
        <v>231</v>
      </c>
      <c r="F130" s="95" t="s">
        <v>232</v>
      </c>
      <c r="G130" s="149" t="s">
        <v>300</v>
      </c>
      <c r="H130" s="24">
        <v>1</v>
      </c>
      <c r="I130" s="70">
        <v>2742528.3</v>
      </c>
      <c r="J130" s="70">
        <v>1508390.57</v>
      </c>
      <c r="K130" s="19" t="s">
        <v>113</v>
      </c>
      <c r="L130" s="3">
        <v>1</v>
      </c>
      <c r="M130" s="69">
        <v>2592827.61</v>
      </c>
      <c r="N130" s="69">
        <v>1426055.19</v>
      </c>
      <c r="O130" s="69" t="s">
        <v>540</v>
      </c>
    </row>
    <row r="131" spans="1:15" ht="41.25" customHeight="1" x14ac:dyDescent="0.2">
      <c r="A131" s="30">
        <v>4</v>
      </c>
      <c r="B131" s="54" t="s">
        <v>65</v>
      </c>
      <c r="C131" s="19">
        <v>3</v>
      </c>
      <c r="D131" s="19">
        <v>101</v>
      </c>
      <c r="E131" s="19" t="s">
        <v>233</v>
      </c>
      <c r="F131" s="95" t="s">
        <v>234</v>
      </c>
      <c r="G131" s="149" t="s">
        <v>301</v>
      </c>
      <c r="H131" s="24">
        <v>1</v>
      </c>
      <c r="I131" s="70">
        <v>14684400</v>
      </c>
      <c r="J131" s="70">
        <v>8076420</v>
      </c>
      <c r="K131" s="19" t="s">
        <v>153</v>
      </c>
      <c r="L131" s="3">
        <v>1</v>
      </c>
      <c r="M131" s="69">
        <v>14684400</v>
      </c>
      <c r="N131" s="69">
        <v>8076420</v>
      </c>
      <c r="O131" s="69" t="s">
        <v>691</v>
      </c>
    </row>
    <row r="132" spans="1:15" ht="47.25" x14ac:dyDescent="0.2">
      <c r="A132" s="30">
        <v>5</v>
      </c>
      <c r="B132" s="53" t="s">
        <v>72</v>
      </c>
      <c r="C132" s="19">
        <v>4</v>
      </c>
      <c r="D132" s="19">
        <v>301</v>
      </c>
      <c r="E132" s="19" t="s">
        <v>253</v>
      </c>
      <c r="F132" s="95" t="s">
        <v>254</v>
      </c>
      <c r="G132" s="95"/>
      <c r="H132" s="24">
        <v>1</v>
      </c>
      <c r="I132" s="70">
        <v>1581509.29</v>
      </c>
      <c r="J132" s="70">
        <v>1581509.29</v>
      </c>
      <c r="K132" s="19" t="s">
        <v>500</v>
      </c>
      <c r="L132" s="3">
        <v>1</v>
      </c>
      <c r="M132" s="69">
        <v>1555926.05</v>
      </c>
      <c r="N132" s="69">
        <v>1555926.05</v>
      </c>
      <c r="O132" s="53" t="s">
        <v>761</v>
      </c>
    </row>
    <row r="133" spans="1:15" ht="47.25" x14ac:dyDescent="0.2">
      <c r="A133" s="30">
        <v>6</v>
      </c>
      <c r="B133" s="53" t="s">
        <v>73</v>
      </c>
      <c r="C133" s="19">
        <v>4</v>
      </c>
      <c r="D133" s="19">
        <v>301</v>
      </c>
      <c r="E133" s="19" t="s">
        <v>253</v>
      </c>
      <c r="F133" s="95" t="s">
        <v>254</v>
      </c>
      <c r="G133" s="95"/>
      <c r="H133" s="24">
        <v>1</v>
      </c>
      <c r="I133" s="70">
        <v>2399963.3199999998</v>
      </c>
      <c r="J133" s="70">
        <v>2399963.3199999998</v>
      </c>
      <c r="K133" s="19" t="s">
        <v>695</v>
      </c>
      <c r="L133" s="3">
        <v>1</v>
      </c>
      <c r="M133" s="69">
        <v>2393015.96</v>
      </c>
      <c r="N133" s="69">
        <v>2393015.96</v>
      </c>
      <c r="O133" s="53" t="s">
        <v>1097</v>
      </c>
    </row>
    <row r="134" spans="1:15" ht="35.25" customHeight="1" x14ac:dyDescent="0.2">
      <c r="A134" s="30">
        <v>7</v>
      </c>
      <c r="B134" s="54" t="s">
        <v>134</v>
      </c>
      <c r="C134" s="19">
        <v>6</v>
      </c>
      <c r="D134" s="19">
        <v>101</v>
      </c>
      <c r="E134" s="19" t="s">
        <v>235</v>
      </c>
      <c r="F134" s="95" t="s">
        <v>236</v>
      </c>
      <c r="G134" s="149" t="s">
        <v>302</v>
      </c>
      <c r="H134" s="24">
        <v>1</v>
      </c>
      <c r="I134" s="70">
        <v>842732.77</v>
      </c>
      <c r="J134" s="70">
        <v>421366.38</v>
      </c>
      <c r="K134" s="19" t="s">
        <v>200</v>
      </c>
      <c r="L134" s="24">
        <v>1</v>
      </c>
      <c r="M134" s="69">
        <v>796415.02</v>
      </c>
      <c r="N134" s="69">
        <v>398207.51</v>
      </c>
      <c r="O134" s="53" t="s">
        <v>1061</v>
      </c>
    </row>
    <row r="135" spans="1:15" ht="46.5" customHeight="1" x14ac:dyDescent="0.2">
      <c r="A135" s="30">
        <v>8</v>
      </c>
      <c r="B135" s="54" t="s">
        <v>304</v>
      </c>
      <c r="C135" s="19">
        <v>6</v>
      </c>
      <c r="D135" s="19">
        <v>101</v>
      </c>
      <c r="E135" s="19" t="s">
        <v>235</v>
      </c>
      <c r="F135" s="95" t="s">
        <v>236</v>
      </c>
      <c r="G135" s="149" t="s">
        <v>303</v>
      </c>
      <c r="H135" s="24">
        <v>1</v>
      </c>
      <c r="I135" s="70">
        <v>253804.92</v>
      </c>
      <c r="J135" s="70">
        <v>126902.46</v>
      </c>
      <c r="K135" s="19" t="s">
        <v>203</v>
      </c>
      <c r="L135" s="24">
        <v>1</v>
      </c>
      <c r="M135" s="69">
        <v>253804.92</v>
      </c>
      <c r="N135" s="69">
        <v>126902.46</v>
      </c>
      <c r="O135" s="53" t="s">
        <v>616</v>
      </c>
    </row>
    <row r="136" spans="1:15" ht="45.75" customHeight="1" x14ac:dyDescent="0.2">
      <c r="A136" s="30">
        <v>9</v>
      </c>
      <c r="B136" s="54" t="s">
        <v>159</v>
      </c>
      <c r="C136" s="19">
        <v>5</v>
      </c>
      <c r="D136" s="19">
        <v>302</v>
      </c>
      <c r="E136" s="19" t="s">
        <v>259</v>
      </c>
      <c r="F136" s="95" t="s">
        <v>260</v>
      </c>
      <c r="G136" s="149" t="s">
        <v>305</v>
      </c>
      <c r="H136" s="24">
        <v>1</v>
      </c>
      <c r="I136" s="70">
        <v>286159.86</v>
      </c>
      <c r="J136" s="70">
        <v>143079.93</v>
      </c>
      <c r="K136" s="19" t="s">
        <v>285</v>
      </c>
      <c r="L136" s="24">
        <v>1</v>
      </c>
      <c r="M136" s="69">
        <v>200587.08</v>
      </c>
      <c r="N136" s="69">
        <v>100293.54</v>
      </c>
      <c r="O136" s="53" t="s">
        <v>668</v>
      </c>
    </row>
    <row r="137" spans="1:15" ht="41.25" customHeight="1" x14ac:dyDescent="0.2">
      <c r="A137" s="30">
        <v>10</v>
      </c>
      <c r="B137" s="54" t="s">
        <v>163</v>
      </c>
      <c r="C137" s="19">
        <v>5</v>
      </c>
      <c r="D137" s="19">
        <v>302</v>
      </c>
      <c r="E137" s="19" t="s">
        <v>259</v>
      </c>
      <c r="F137" s="95" t="s">
        <v>260</v>
      </c>
      <c r="G137" s="149" t="s">
        <v>306</v>
      </c>
      <c r="H137" s="24">
        <v>1</v>
      </c>
      <c r="I137" s="70">
        <v>955446.75</v>
      </c>
      <c r="J137" s="70">
        <v>477723.37</v>
      </c>
      <c r="K137" s="19" t="s">
        <v>281</v>
      </c>
      <c r="L137" s="24">
        <v>1</v>
      </c>
      <c r="M137" s="69">
        <v>883644.86</v>
      </c>
      <c r="N137" s="69">
        <v>441822.43</v>
      </c>
      <c r="O137" s="53" t="s">
        <v>1084</v>
      </c>
    </row>
    <row r="138" spans="1:15" ht="39.75" customHeight="1" x14ac:dyDescent="0.2">
      <c r="A138" s="30">
        <v>11</v>
      </c>
      <c r="B138" s="53" t="s">
        <v>109</v>
      </c>
      <c r="C138" s="19">
        <v>7</v>
      </c>
      <c r="D138" s="19">
        <v>301</v>
      </c>
      <c r="E138" s="19" t="s">
        <v>253</v>
      </c>
      <c r="F138" s="95" t="s">
        <v>254</v>
      </c>
      <c r="G138" s="95"/>
      <c r="H138" s="24">
        <v>1</v>
      </c>
      <c r="I138" s="70">
        <v>1746636.06</v>
      </c>
      <c r="J138" s="70">
        <v>1746636.06</v>
      </c>
      <c r="K138" s="19" t="s">
        <v>617</v>
      </c>
      <c r="L138" s="24">
        <v>1</v>
      </c>
      <c r="M138" s="69">
        <v>1736438.05</v>
      </c>
      <c r="N138" s="69">
        <v>1736438.05</v>
      </c>
      <c r="O138" s="53" t="s">
        <v>1387</v>
      </c>
    </row>
    <row r="139" spans="1:15" ht="34.5" customHeight="1" x14ac:dyDescent="0.2">
      <c r="A139" s="30">
        <v>12</v>
      </c>
      <c r="B139" s="53" t="s">
        <v>271</v>
      </c>
      <c r="C139" s="19">
        <v>8</v>
      </c>
      <c r="D139" s="19">
        <v>101</v>
      </c>
      <c r="E139" s="19" t="s">
        <v>229</v>
      </c>
      <c r="F139" s="95" t="s">
        <v>230</v>
      </c>
      <c r="G139" s="95"/>
      <c r="H139" s="24">
        <v>1</v>
      </c>
      <c r="I139" s="70">
        <v>6644970</v>
      </c>
      <c r="J139" s="70">
        <v>3654733.5</v>
      </c>
      <c r="K139" s="19" t="s">
        <v>416</v>
      </c>
      <c r="L139" s="24">
        <v>1</v>
      </c>
      <c r="M139" s="69">
        <v>6644970</v>
      </c>
      <c r="N139" s="69">
        <v>3654733.5</v>
      </c>
      <c r="O139" s="53" t="s">
        <v>1532</v>
      </c>
    </row>
    <row r="140" spans="1:15" ht="64.5" customHeight="1" x14ac:dyDescent="0.2">
      <c r="A140" s="30">
        <v>13</v>
      </c>
      <c r="B140" s="54" t="s">
        <v>37</v>
      </c>
      <c r="C140" s="19">
        <v>8</v>
      </c>
      <c r="D140" s="19">
        <v>101</v>
      </c>
      <c r="E140" s="19" t="s">
        <v>235</v>
      </c>
      <c r="F140" s="95" t="s">
        <v>236</v>
      </c>
      <c r="G140" s="95"/>
      <c r="H140" s="24">
        <v>1</v>
      </c>
      <c r="I140" s="70">
        <v>875179.5</v>
      </c>
      <c r="J140" s="70">
        <v>437589.75</v>
      </c>
      <c r="K140" s="19" t="s">
        <v>415</v>
      </c>
      <c r="L140" s="24">
        <v>1</v>
      </c>
      <c r="M140" s="69">
        <v>875179.5</v>
      </c>
      <c r="N140" s="69">
        <v>437589.75</v>
      </c>
      <c r="O140" s="53" t="s">
        <v>597</v>
      </c>
    </row>
    <row r="141" spans="1:15" ht="31.5" x14ac:dyDescent="0.2">
      <c r="A141" s="30">
        <v>14</v>
      </c>
      <c r="B141" s="54" t="s">
        <v>214</v>
      </c>
      <c r="C141" s="19">
        <v>8</v>
      </c>
      <c r="D141" s="19">
        <v>101</v>
      </c>
      <c r="E141" s="19" t="s">
        <v>229</v>
      </c>
      <c r="F141" s="95" t="s">
        <v>230</v>
      </c>
      <c r="G141" s="95"/>
      <c r="H141" s="24">
        <v>1</v>
      </c>
      <c r="I141" s="70">
        <v>3399098.74</v>
      </c>
      <c r="J141" s="70">
        <v>1869504.31</v>
      </c>
      <c r="K141" s="19" t="s">
        <v>408</v>
      </c>
      <c r="L141" s="24">
        <v>1</v>
      </c>
      <c r="M141" s="69">
        <v>3285039.84</v>
      </c>
      <c r="N141" s="69">
        <v>1806771.91</v>
      </c>
      <c r="O141" s="53" t="s">
        <v>756</v>
      </c>
    </row>
    <row r="142" spans="1:15" ht="31.5" x14ac:dyDescent="0.2">
      <c r="A142" s="30">
        <v>15</v>
      </c>
      <c r="B142" s="54" t="s">
        <v>215</v>
      </c>
      <c r="C142" s="19">
        <v>8</v>
      </c>
      <c r="D142" s="19">
        <v>101</v>
      </c>
      <c r="E142" s="19" t="s">
        <v>235</v>
      </c>
      <c r="F142" s="95" t="s">
        <v>236</v>
      </c>
      <c r="G142" s="95"/>
      <c r="H142" s="24">
        <v>1</v>
      </c>
      <c r="I142" s="70">
        <v>2459396.56</v>
      </c>
      <c r="J142" s="70">
        <v>1352668.11</v>
      </c>
      <c r="K142" s="19" t="s">
        <v>414</v>
      </c>
      <c r="L142" s="24">
        <v>1</v>
      </c>
      <c r="M142" s="69">
        <v>2456059.1</v>
      </c>
      <c r="N142" s="69">
        <v>1350832.51</v>
      </c>
      <c r="O142" s="53" t="s">
        <v>822</v>
      </c>
    </row>
    <row r="143" spans="1:15" ht="33.75" customHeight="1" x14ac:dyDescent="0.2">
      <c r="A143" s="30">
        <v>16</v>
      </c>
      <c r="B143" s="54" t="s">
        <v>108</v>
      </c>
      <c r="C143" s="19">
        <v>13</v>
      </c>
      <c r="D143" s="19">
        <v>301</v>
      </c>
      <c r="E143" s="19" t="s">
        <v>253</v>
      </c>
      <c r="F143" s="95" t="s">
        <v>254</v>
      </c>
      <c r="G143" s="52"/>
      <c r="H143" s="24">
        <v>1</v>
      </c>
      <c r="I143" s="70">
        <v>2206332.04</v>
      </c>
      <c r="J143" s="70">
        <v>2206332.04</v>
      </c>
      <c r="K143" s="19" t="s">
        <v>1298</v>
      </c>
      <c r="L143" s="24">
        <v>1</v>
      </c>
      <c r="M143" s="69">
        <v>2164775.84</v>
      </c>
      <c r="N143" s="69">
        <v>2164775.84</v>
      </c>
      <c r="O143" s="53" t="s">
        <v>1420</v>
      </c>
    </row>
    <row r="144" spans="1:15" ht="33" customHeight="1" x14ac:dyDescent="0.2">
      <c r="A144" s="30">
        <v>17</v>
      </c>
      <c r="B144" s="54" t="s">
        <v>513</v>
      </c>
      <c r="C144" s="19">
        <v>13</v>
      </c>
      <c r="D144" s="19">
        <v>301</v>
      </c>
      <c r="E144" s="19" t="s">
        <v>251</v>
      </c>
      <c r="F144" s="95" t="s">
        <v>252</v>
      </c>
      <c r="G144" s="52"/>
      <c r="H144" s="24">
        <v>1</v>
      </c>
      <c r="I144" s="70">
        <v>5173307.7699999996</v>
      </c>
      <c r="J144" s="70">
        <v>5173307.7699999996</v>
      </c>
      <c r="K144" s="19" t="s">
        <v>1154</v>
      </c>
      <c r="L144" s="24">
        <v>1</v>
      </c>
      <c r="M144" s="69">
        <v>4925415.01</v>
      </c>
      <c r="N144" s="69">
        <v>4925415.01</v>
      </c>
      <c r="O144" s="173" t="s">
        <v>1526</v>
      </c>
    </row>
    <row r="145" spans="1:15" ht="42" customHeight="1" x14ac:dyDescent="0.2">
      <c r="A145" s="30">
        <v>18</v>
      </c>
      <c r="B145" s="54" t="s">
        <v>89</v>
      </c>
      <c r="C145" s="19">
        <v>13</v>
      </c>
      <c r="D145" s="19">
        <v>301</v>
      </c>
      <c r="E145" s="19" t="s">
        <v>251</v>
      </c>
      <c r="F145" s="95" t="s">
        <v>252</v>
      </c>
      <c r="G145" s="52"/>
      <c r="H145" s="24">
        <v>1</v>
      </c>
      <c r="I145" s="70">
        <v>787216.75</v>
      </c>
      <c r="J145" s="70">
        <v>787216.75</v>
      </c>
      <c r="K145" s="19" t="s">
        <v>1320</v>
      </c>
      <c r="L145" s="24">
        <v>1</v>
      </c>
      <c r="M145" s="69">
        <v>661556.5</v>
      </c>
      <c r="N145" s="69">
        <v>661556.5</v>
      </c>
      <c r="O145" s="53" t="s">
        <v>1468</v>
      </c>
    </row>
    <row r="146" spans="1:15" ht="42" customHeight="1" x14ac:dyDescent="0.2">
      <c r="A146" s="30">
        <v>19</v>
      </c>
      <c r="B146" s="54" t="s">
        <v>109</v>
      </c>
      <c r="C146" s="19">
        <v>13</v>
      </c>
      <c r="D146" s="19">
        <v>301</v>
      </c>
      <c r="E146" s="19" t="s">
        <v>253</v>
      </c>
      <c r="F146" s="95" t="s">
        <v>254</v>
      </c>
      <c r="G146" s="52"/>
      <c r="H146" s="24">
        <v>1</v>
      </c>
      <c r="I146" s="70">
        <v>667485.31000000006</v>
      </c>
      <c r="J146" s="70">
        <v>667485.30999999994</v>
      </c>
      <c r="K146" s="19" t="s">
        <v>1325</v>
      </c>
      <c r="L146" s="24">
        <v>1</v>
      </c>
      <c r="M146" s="69">
        <v>659267.39</v>
      </c>
      <c r="N146" s="69">
        <v>659267.39</v>
      </c>
      <c r="O146" s="53" t="s">
        <v>1475</v>
      </c>
    </row>
    <row r="147" spans="1:15" ht="42" customHeight="1" x14ac:dyDescent="0.2">
      <c r="A147" s="30">
        <v>20</v>
      </c>
      <c r="B147" s="54" t="s">
        <v>523</v>
      </c>
      <c r="C147" s="19">
        <v>13</v>
      </c>
      <c r="D147" s="19">
        <v>301</v>
      </c>
      <c r="E147" s="19" t="s">
        <v>253</v>
      </c>
      <c r="F147" s="95" t="s">
        <v>254</v>
      </c>
      <c r="G147" s="52"/>
      <c r="H147" s="24">
        <v>1</v>
      </c>
      <c r="I147" s="70">
        <v>621421</v>
      </c>
      <c r="J147" s="70">
        <v>621421</v>
      </c>
      <c r="K147" s="19" t="s">
        <v>1331</v>
      </c>
      <c r="L147" s="24">
        <v>1</v>
      </c>
      <c r="M147" s="69">
        <v>613739.51</v>
      </c>
      <c r="N147" s="69">
        <v>613739.51</v>
      </c>
      <c r="O147" s="53" t="s">
        <v>1411</v>
      </c>
    </row>
    <row r="148" spans="1:15" ht="42" customHeight="1" x14ac:dyDescent="0.2">
      <c r="A148" s="30">
        <v>21</v>
      </c>
      <c r="B148" s="54" t="s">
        <v>109</v>
      </c>
      <c r="C148" s="19">
        <v>13</v>
      </c>
      <c r="D148" s="19">
        <v>301</v>
      </c>
      <c r="E148" s="19" t="s">
        <v>251</v>
      </c>
      <c r="F148" s="95" t="s">
        <v>252</v>
      </c>
      <c r="G148" s="52"/>
      <c r="H148" s="24">
        <v>1</v>
      </c>
      <c r="I148" s="70">
        <v>1522766.18</v>
      </c>
      <c r="J148" s="70">
        <v>1522766.18</v>
      </c>
      <c r="K148" s="19" t="s">
        <v>1345</v>
      </c>
      <c r="L148" s="24">
        <v>1</v>
      </c>
      <c r="M148" s="69">
        <v>1513408.29</v>
      </c>
      <c r="N148" s="69">
        <v>1513408.29</v>
      </c>
      <c r="O148" s="53" t="s">
        <v>1484</v>
      </c>
    </row>
    <row r="149" spans="1:15" ht="42" customHeight="1" x14ac:dyDescent="0.2">
      <c r="A149" s="30">
        <v>22</v>
      </c>
      <c r="B149" s="54" t="s">
        <v>82</v>
      </c>
      <c r="C149" s="19">
        <v>13</v>
      </c>
      <c r="D149" s="19">
        <v>301</v>
      </c>
      <c r="E149" s="19" t="s">
        <v>253</v>
      </c>
      <c r="F149" s="95" t="s">
        <v>254</v>
      </c>
      <c r="G149" s="52"/>
      <c r="H149" s="24">
        <v>1</v>
      </c>
      <c r="I149" s="70">
        <v>1070203.95</v>
      </c>
      <c r="J149" s="70">
        <v>1070203.95</v>
      </c>
      <c r="K149" s="19" t="s">
        <v>1317</v>
      </c>
      <c r="L149" s="24">
        <v>1</v>
      </c>
      <c r="M149" s="69">
        <v>994767.7</v>
      </c>
      <c r="N149" s="69">
        <v>994767.70000000007</v>
      </c>
      <c r="O149" s="53" t="s">
        <v>1423</v>
      </c>
    </row>
    <row r="150" spans="1:15" ht="78.75" x14ac:dyDescent="0.2">
      <c r="A150" s="30">
        <v>23</v>
      </c>
      <c r="B150" s="54" t="s">
        <v>549</v>
      </c>
      <c r="C150" s="19">
        <v>14</v>
      </c>
      <c r="D150" s="19">
        <v>101</v>
      </c>
      <c r="E150" s="19" t="s">
        <v>235</v>
      </c>
      <c r="F150" s="95" t="s">
        <v>236</v>
      </c>
      <c r="G150" s="52" t="s">
        <v>303</v>
      </c>
      <c r="H150" s="24">
        <v>1</v>
      </c>
      <c r="I150" s="70">
        <v>1655470.83</v>
      </c>
      <c r="J150" s="70">
        <v>910508.96</v>
      </c>
      <c r="K150" s="19" t="s">
        <v>773</v>
      </c>
      <c r="L150" s="24">
        <v>1</v>
      </c>
      <c r="M150" s="69">
        <v>1655470.83</v>
      </c>
      <c r="N150" s="69">
        <v>910508.96</v>
      </c>
      <c r="O150" s="53" t="s">
        <v>1311</v>
      </c>
    </row>
    <row r="151" spans="1:15" ht="39" customHeight="1" x14ac:dyDescent="0.2">
      <c r="A151" s="30">
        <v>24</v>
      </c>
      <c r="B151" s="54" t="s">
        <v>550</v>
      </c>
      <c r="C151" s="19">
        <v>14</v>
      </c>
      <c r="D151" s="19">
        <v>101</v>
      </c>
      <c r="E151" s="19" t="s">
        <v>231</v>
      </c>
      <c r="F151" s="95" t="s">
        <v>232</v>
      </c>
      <c r="G151" s="52" t="s">
        <v>576</v>
      </c>
      <c r="H151" s="24">
        <v>1</v>
      </c>
      <c r="I151" s="70">
        <v>6765300</v>
      </c>
      <c r="J151" s="70">
        <v>3382650</v>
      </c>
      <c r="K151" s="37" t="s">
        <v>770</v>
      </c>
      <c r="L151" s="24">
        <v>1</v>
      </c>
      <c r="M151" s="69">
        <v>6765300</v>
      </c>
      <c r="N151" s="69">
        <v>3382650</v>
      </c>
      <c r="O151" s="53" t="s">
        <v>1134</v>
      </c>
    </row>
    <row r="152" spans="1:15" ht="87.75" customHeight="1" x14ac:dyDescent="0.2">
      <c r="A152" s="30">
        <v>25</v>
      </c>
      <c r="B152" s="54" t="s">
        <v>551</v>
      </c>
      <c r="C152" s="19">
        <v>14</v>
      </c>
      <c r="D152" s="19">
        <v>101</v>
      </c>
      <c r="E152" s="19" t="s">
        <v>231</v>
      </c>
      <c r="F152" s="95" t="s">
        <v>232</v>
      </c>
      <c r="G152" s="52" t="s">
        <v>576</v>
      </c>
      <c r="H152" s="24">
        <v>1</v>
      </c>
      <c r="I152" s="70">
        <v>2891294.6</v>
      </c>
      <c r="J152" s="70">
        <v>1590212.03</v>
      </c>
      <c r="K152" s="19" t="s">
        <v>1044</v>
      </c>
      <c r="L152" s="24">
        <v>1</v>
      </c>
      <c r="M152" s="69">
        <v>2888707.47</v>
      </c>
      <c r="N152" s="69">
        <v>1588789.11</v>
      </c>
      <c r="O152" s="53" t="s">
        <v>1396</v>
      </c>
    </row>
    <row r="153" spans="1:15" ht="62.25" customHeight="1" x14ac:dyDescent="0.2">
      <c r="A153" s="30">
        <v>26</v>
      </c>
      <c r="B153" s="54" t="s">
        <v>659</v>
      </c>
      <c r="C153" s="19">
        <v>15</v>
      </c>
      <c r="D153" s="19">
        <v>302</v>
      </c>
      <c r="E153" s="19" t="s">
        <v>259</v>
      </c>
      <c r="F153" s="95" t="s">
        <v>260</v>
      </c>
      <c r="G153" s="52" t="s">
        <v>660</v>
      </c>
      <c r="H153" s="24">
        <v>1</v>
      </c>
      <c r="I153" s="70">
        <v>867902.7</v>
      </c>
      <c r="J153" s="70">
        <f>325463.51+108487.84</f>
        <v>433951.35</v>
      </c>
      <c r="K153" s="19" t="s">
        <v>1329</v>
      </c>
      <c r="L153" s="24">
        <v>1</v>
      </c>
      <c r="M153" s="69">
        <v>797688.88</v>
      </c>
      <c r="N153" s="69">
        <v>398844.44</v>
      </c>
      <c r="O153" s="173" t="s">
        <v>1528</v>
      </c>
    </row>
    <row r="154" spans="1:15" ht="62.25" customHeight="1" x14ac:dyDescent="0.2">
      <c r="A154" s="30">
        <v>42</v>
      </c>
      <c r="B154" s="54" t="s">
        <v>664</v>
      </c>
      <c r="C154" s="19">
        <v>15</v>
      </c>
      <c r="D154" s="19">
        <v>302</v>
      </c>
      <c r="E154" s="19" t="s">
        <v>262</v>
      </c>
      <c r="F154" s="95" t="s">
        <v>263</v>
      </c>
      <c r="G154" s="52" t="s">
        <v>639</v>
      </c>
      <c r="H154" s="24"/>
      <c r="I154" s="70"/>
      <c r="J154" s="70"/>
      <c r="K154" s="19"/>
      <c r="L154" s="24">
        <v>1</v>
      </c>
      <c r="M154" s="69">
        <v>394606.32</v>
      </c>
      <c r="N154" s="69">
        <v>197123.67</v>
      </c>
      <c r="O154" s="222" t="s">
        <v>1539</v>
      </c>
    </row>
    <row r="155" spans="1:15" ht="58.5" customHeight="1" x14ac:dyDescent="0.2">
      <c r="A155" s="30">
        <v>27</v>
      </c>
      <c r="B155" s="54" t="s">
        <v>683</v>
      </c>
      <c r="C155" s="19">
        <v>15</v>
      </c>
      <c r="D155" s="19">
        <v>302</v>
      </c>
      <c r="E155" s="19" t="s">
        <v>257</v>
      </c>
      <c r="F155" s="95" t="s">
        <v>258</v>
      </c>
      <c r="G155" s="52"/>
      <c r="H155" s="24">
        <v>1</v>
      </c>
      <c r="I155" s="70">
        <v>1047150.59</v>
      </c>
      <c r="J155" s="70">
        <v>523575.29000000004</v>
      </c>
      <c r="K155" s="19" t="s">
        <v>1318</v>
      </c>
      <c r="L155" s="24">
        <v>1</v>
      </c>
      <c r="M155" s="69">
        <v>994643.03</v>
      </c>
      <c r="N155" s="69">
        <v>497321.52</v>
      </c>
      <c r="O155" s="53" t="s">
        <v>1532</v>
      </c>
    </row>
    <row r="156" spans="1:15" ht="48.75" customHeight="1" x14ac:dyDescent="0.2">
      <c r="A156" s="30">
        <v>28</v>
      </c>
      <c r="B156" s="54" t="s">
        <v>705</v>
      </c>
      <c r="C156" s="19">
        <v>15</v>
      </c>
      <c r="D156" s="19">
        <v>302</v>
      </c>
      <c r="E156" s="19" t="s">
        <v>638</v>
      </c>
      <c r="F156" s="95" t="s">
        <v>263</v>
      </c>
      <c r="G156" s="52" t="s">
        <v>639</v>
      </c>
      <c r="H156" s="24">
        <v>1</v>
      </c>
      <c r="I156" s="70">
        <v>467843.41</v>
      </c>
      <c r="J156" s="70">
        <v>233874.92</v>
      </c>
      <c r="K156" s="19" t="s">
        <v>1126</v>
      </c>
      <c r="L156" s="24">
        <v>1</v>
      </c>
      <c r="M156" s="69">
        <v>455343.41</v>
      </c>
      <c r="N156" s="69">
        <v>227626.17</v>
      </c>
      <c r="O156" s="53" t="s">
        <v>1407</v>
      </c>
    </row>
    <row r="157" spans="1:15" ht="62.25" customHeight="1" x14ac:dyDescent="0.2">
      <c r="A157" s="30">
        <v>29</v>
      </c>
      <c r="B157" s="54" t="s">
        <v>789</v>
      </c>
      <c r="C157" s="19">
        <v>18</v>
      </c>
      <c r="D157" s="19">
        <v>202</v>
      </c>
      <c r="E157" s="19"/>
      <c r="F157" s="95"/>
      <c r="G157" s="52"/>
      <c r="H157" s="24">
        <v>1</v>
      </c>
      <c r="I157" s="70">
        <v>900000</v>
      </c>
      <c r="J157" s="70">
        <f>400000+500000</f>
        <v>900000</v>
      </c>
      <c r="K157" s="19" t="s">
        <v>826</v>
      </c>
      <c r="L157" s="24">
        <v>1</v>
      </c>
      <c r="M157" s="69">
        <v>344724.9</v>
      </c>
      <c r="N157" s="69">
        <v>344724.9</v>
      </c>
      <c r="O157" s="54" t="s">
        <v>1460</v>
      </c>
    </row>
    <row r="158" spans="1:15" ht="48.75" customHeight="1" x14ac:dyDescent="0.2">
      <c r="A158" s="30">
        <v>30</v>
      </c>
      <c r="B158" s="54" t="s">
        <v>838</v>
      </c>
      <c r="C158" s="19">
        <v>16</v>
      </c>
      <c r="D158" s="19">
        <v>101</v>
      </c>
      <c r="E158" s="19" t="s">
        <v>237</v>
      </c>
      <c r="F158" s="95" t="s">
        <v>238</v>
      </c>
      <c r="G158" s="52" t="s">
        <v>948</v>
      </c>
      <c r="H158" s="24">
        <v>1</v>
      </c>
      <c r="I158" s="70">
        <v>644962.56000000006</v>
      </c>
      <c r="J158" s="70">
        <v>354729.41000000003</v>
      </c>
      <c r="K158" s="19" t="s">
        <v>1176</v>
      </c>
      <c r="L158" s="24">
        <v>1</v>
      </c>
      <c r="M158" s="69">
        <v>644962.56000000006</v>
      </c>
      <c r="N158" s="69">
        <v>354729.41</v>
      </c>
      <c r="O158" s="53" t="s">
        <v>1361</v>
      </c>
    </row>
    <row r="159" spans="1:15" ht="48.75" customHeight="1" x14ac:dyDescent="0.2">
      <c r="A159" s="30">
        <v>31</v>
      </c>
      <c r="B159" s="54" t="s">
        <v>856</v>
      </c>
      <c r="C159" s="19">
        <v>16</v>
      </c>
      <c r="D159" s="19">
        <v>101</v>
      </c>
      <c r="E159" s="19" t="s">
        <v>231</v>
      </c>
      <c r="F159" s="95" t="s">
        <v>232</v>
      </c>
      <c r="G159" s="52" t="s">
        <v>966</v>
      </c>
      <c r="H159" s="24">
        <v>1</v>
      </c>
      <c r="I159" s="70">
        <v>6577676.3300000001</v>
      </c>
      <c r="J159" s="70">
        <v>3617721.98</v>
      </c>
      <c r="K159" s="19" t="s">
        <v>1207</v>
      </c>
      <c r="L159" s="24">
        <v>1</v>
      </c>
      <c r="M159" s="69">
        <v>6568816.25</v>
      </c>
      <c r="N159" s="69">
        <v>3612848.94</v>
      </c>
      <c r="O159" s="53" t="s">
        <v>1403</v>
      </c>
    </row>
    <row r="160" spans="1:15" ht="48.75" customHeight="1" x14ac:dyDescent="0.2">
      <c r="A160" s="30">
        <v>32</v>
      </c>
      <c r="B160" s="54" t="s">
        <v>884</v>
      </c>
      <c r="C160" s="19">
        <v>16</v>
      </c>
      <c r="D160" s="19">
        <v>101</v>
      </c>
      <c r="E160" s="19" t="s">
        <v>235</v>
      </c>
      <c r="F160" s="95" t="s">
        <v>236</v>
      </c>
      <c r="G160" s="52" t="s">
        <v>980</v>
      </c>
      <c r="H160" s="24">
        <v>1</v>
      </c>
      <c r="I160" s="70">
        <v>657368.65</v>
      </c>
      <c r="J160" s="70">
        <v>328684.32</v>
      </c>
      <c r="K160" s="19" t="s">
        <v>1290</v>
      </c>
      <c r="L160" s="24">
        <v>1</v>
      </c>
      <c r="M160" s="69">
        <v>603271.84</v>
      </c>
      <c r="N160" s="69">
        <v>285635.92</v>
      </c>
      <c r="O160" s="53" t="s">
        <v>1445</v>
      </c>
    </row>
    <row r="161" spans="1:15" ht="48.75" customHeight="1" x14ac:dyDescent="0.2">
      <c r="A161" s="30">
        <v>33</v>
      </c>
      <c r="B161" s="54" t="s">
        <v>892</v>
      </c>
      <c r="C161" s="19">
        <v>16</v>
      </c>
      <c r="D161" s="19">
        <v>101</v>
      </c>
      <c r="E161" s="19" t="s">
        <v>231</v>
      </c>
      <c r="F161" s="95" t="s">
        <v>232</v>
      </c>
      <c r="G161" s="52" t="s">
        <v>986</v>
      </c>
      <c r="H161" s="24">
        <v>1</v>
      </c>
      <c r="I161" s="70">
        <v>3353545.53</v>
      </c>
      <c r="J161" s="70">
        <v>1844450.04</v>
      </c>
      <c r="K161" s="19" t="s">
        <v>1328</v>
      </c>
      <c r="L161" s="24">
        <v>1</v>
      </c>
      <c r="M161" s="69">
        <v>3352123.31</v>
      </c>
      <c r="N161" s="69">
        <v>1843667.82</v>
      </c>
      <c r="O161" s="53" t="s">
        <v>1532</v>
      </c>
    </row>
    <row r="162" spans="1:15" ht="48.75" customHeight="1" x14ac:dyDescent="0.2">
      <c r="A162" s="30">
        <v>34</v>
      </c>
      <c r="B162" s="54" t="s">
        <v>894</v>
      </c>
      <c r="C162" s="19">
        <v>16</v>
      </c>
      <c r="D162" s="19">
        <v>101</v>
      </c>
      <c r="E162" s="19" t="s">
        <v>231</v>
      </c>
      <c r="F162" s="95" t="s">
        <v>232</v>
      </c>
      <c r="G162" s="52" t="s">
        <v>576</v>
      </c>
      <c r="H162" s="24">
        <v>1</v>
      </c>
      <c r="I162" s="70">
        <v>4094821.46</v>
      </c>
      <c r="J162" s="70">
        <v>2252151.7999999998</v>
      </c>
      <c r="K162" s="19" t="s">
        <v>1307</v>
      </c>
      <c r="L162" s="24">
        <v>1</v>
      </c>
      <c r="M162" s="69">
        <v>4090051.58</v>
      </c>
      <c r="N162" s="69">
        <v>2249528.37</v>
      </c>
      <c r="O162" s="173" t="s">
        <v>1532</v>
      </c>
    </row>
    <row r="163" spans="1:15" ht="48.75" customHeight="1" x14ac:dyDescent="0.2">
      <c r="A163" s="30">
        <v>35</v>
      </c>
      <c r="B163" s="54" t="s">
        <v>898</v>
      </c>
      <c r="C163" s="19">
        <v>16</v>
      </c>
      <c r="D163" s="19">
        <v>101</v>
      </c>
      <c r="E163" s="19" t="s">
        <v>235</v>
      </c>
      <c r="F163" s="95" t="s">
        <v>236</v>
      </c>
      <c r="G163" s="52" t="s">
        <v>990</v>
      </c>
      <c r="H163" s="24">
        <v>1</v>
      </c>
      <c r="I163" s="70">
        <v>733035.32</v>
      </c>
      <c r="J163" s="70">
        <f>274888.24+91629.42</f>
        <v>366517.66</v>
      </c>
      <c r="K163" s="19" t="s">
        <v>1327</v>
      </c>
      <c r="L163" s="24">
        <v>1</v>
      </c>
      <c r="M163" s="69">
        <v>733035.32</v>
      </c>
      <c r="N163" s="69">
        <v>366517.66</v>
      </c>
      <c r="O163" s="53" t="s">
        <v>1432</v>
      </c>
    </row>
    <row r="164" spans="1:15" ht="48.75" customHeight="1" x14ac:dyDescent="0.2">
      <c r="A164" s="30">
        <v>36</v>
      </c>
      <c r="B164" s="54" t="s">
        <v>899</v>
      </c>
      <c r="C164" s="19">
        <v>16</v>
      </c>
      <c r="D164" s="19">
        <v>101</v>
      </c>
      <c r="E164" s="19" t="s">
        <v>225</v>
      </c>
      <c r="F164" s="95" t="s">
        <v>226</v>
      </c>
      <c r="G164" s="52" t="s">
        <v>991</v>
      </c>
      <c r="H164" s="24">
        <v>1</v>
      </c>
      <c r="I164" s="70">
        <v>630119.02</v>
      </c>
      <c r="J164" s="70">
        <v>315059.51</v>
      </c>
      <c r="K164" s="19" t="s">
        <v>1321</v>
      </c>
      <c r="L164" s="24">
        <v>1</v>
      </c>
      <c r="M164" s="69">
        <v>630119.02</v>
      </c>
      <c r="N164" s="69">
        <v>315059.51</v>
      </c>
      <c r="O164" s="53" t="s">
        <v>1445</v>
      </c>
    </row>
    <row r="165" spans="1:15" ht="48.75" customHeight="1" x14ac:dyDescent="0.2">
      <c r="A165" s="30">
        <v>37</v>
      </c>
      <c r="B165" s="54" t="s">
        <v>916</v>
      </c>
      <c r="C165" s="19">
        <v>16</v>
      </c>
      <c r="D165" s="19">
        <v>101</v>
      </c>
      <c r="E165" s="19" t="s">
        <v>235</v>
      </c>
      <c r="F165" s="95" t="s">
        <v>236</v>
      </c>
      <c r="G165" s="52" t="s">
        <v>998</v>
      </c>
      <c r="H165" s="24">
        <v>1</v>
      </c>
      <c r="I165" s="70">
        <v>2003608.7</v>
      </c>
      <c r="J165" s="70">
        <v>1001804.35</v>
      </c>
      <c r="K165" s="19" t="s">
        <v>1362</v>
      </c>
      <c r="L165" s="24">
        <v>1</v>
      </c>
      <c r="M165" s="69">
        <v>1952235.22</v>
      </c>
      <c r="N165" s="69">
        <v>956117.61</v>
      </c>
      <c r="O165" s="173" t="s">
        <v>1499</v>
      </c>
    </row>
    <row r="166" spans="1:15" ht="48.75" customHeight="1" x14ac:dyDescent="0.2">
      <c r="A166" s="30">
        <v>38</v>
      </c>
      <c r="B166" s="54" t="s">
        <v>1026</v>
      </c>
      <c r="C166" s="19">
        <v>17</v>
      </c>
      <c r="D166" s="19">
        <v>103</v>
      </c>
      <c r="E166" s="19" t="s">
        <v>245</v>
      </c>
      <c r="F166" s="95" t="s">
        <v>246</v>
      </c>
      <c r="G166" s="52" t="s">
        <v>568</v>
      </c>
      <c r="H166" s="24">
        <v>1</v>
      </c>
      <c r="I166" s="70">
        <v>17980844.050000001</v>
      </c>
      <c r="J166" s="70">
        <v>8990422.0199999996</v>
      </c>
      <c r="K166" s="19" t="s">
        <v>1134</v>
      </c>
      <c r="L166" s="24">
        <v>1</v>
      </c>
      <c r="M166" s="69">
        <v>17581930.760000002</v>
      </c>
      <c r="N166" s="69">
        <v>8790965.379999999</v>
      </c>
      <c r="O166" s="220" t="s">
        <v>1538</v>
      </c>
    </row>
    <row r="167" spans="1:15" ht="48.75" customHeight="1" x14ac:dyDescent="0.2">
      <c r="A167" s="30">
        <v>39</v>
      </c>
      <c r="B167" s="54" t="s">
        <v>1194</v>
      </c>
      <c r="C167" s="19">
        <v>19</v>
      </c>
      <c r="D167" s="19">
        <v>202</v>
      </c>
      <c r="E167" s="19"/>
      <c r="F167" s="95"/>
      <c r="G167" s="52"/>
      <c r="H167" s="24">
        <v>1</v>
      </c>
      <c r="I167" s="70">
        <v>900000</v>
      </c>
      <c r="J167" s="70">
        <v>900000</v>
      </c>
      <c r="K167" s="19" t="s">
        <v>1119</v>
      </c>
      <c r="L167" s="24">
        <v>1</v>
      </c>
      <c r="M167" s="69">
        <v>780922.83000000007</v>
      </c>
      <c r="N167" s="69">
        <v>780922.83000000007</v>
      </c>
      <c r="O167" s="54" t="s">
        <v>1510</v>
      </c>
    </row>
    <row r="168" spans="1:15" ht="48.75" customHeight="1" x14ac:dyDescent="0.2">
      <c r="A168" s="30">
        <v>40</v>
      </c>
      <c r="B168" s="54" t="s">
        <v>1075</v>
      </c>
      <c r="C168" s="19">
        <v>19</v>
      </c>
      <c r="D168" s="19">
        <v>202</v>
      </c>
      <c r="E168" s="19"/>
      <c r="F168" s="95"/>
      <c r="G168" s="52"/>
      <c r="H168" s="24">
        <v>1</v>
      </c>
      <c r="I168" s="70">
        <v>900000</v>
      </c>
      <c r="J168" s="70">
        <v>900000</v>
      </c>
      <c r="K168" s="19" t="s">
        <v>1119</v>
      </c>
      <c r="L168" s="24">
        <v>1</v>
      </c>
      <c r="M168" s="69">
        <v>559813.80000000005</v>
      </c>
      <c r="N168" s="69">
        <v>559813.80000000005</v>
      </c>
      <c r="O168" s="54" t="s">
        <v>1507</v>
      </c>
    </row>
    <row r="169" spans="1:15" x14ac:dyDescent="0.2">
      <c r="B169" s="54"/>
      <c r="C169" s="19"/>
      <c r="D169" s="19"/>
      <c r="E169" s="19"/>
      <c r="F169" s="95"/>
      <c r="G169" s="52"/>
      <c r="H169" s="50"/>
      <c r="I169" s="71"/>
      <c r="J169" s="71"/>
      <c r="K169" s="179"/>
      <c r="L169" s="50"/>
      <c r="M169" s="180"/>
      <c r="N169" s="180"/>
      <c r="O169" s="180"/>
    </row>
    <row r="170" spans="1:15" s="11" customFormat="1" ht="16.5" thickBot="1" x14ac:dyDescent="0.25">
      <c r="A170" s="223" t="s">
        <v>2</v>
      </c>
      <c r="B170" s="223"/>
      <c r="C170" s="184"/>
      <c r="D170" s="184"/>
      <c r="E170" s="184"/>
      <c r="F170" s="184"/>
      <c r="G170" s="140"/>
      <c r="H170" s="187">
        <f>SUM(H128:H169)</f>
        <v>40</v>
      </c>
      <c r="I170" s="188">
        <f>SUM(I128:I169)</f>
        <v>107383045.66</v>
      </c>
      <c r="J170" s="188">
        <f>SUM(J128:J169)</f>
        <v>66387305.099999994</v>
      </c>
      <c r="K170" s="186">
        <f>COUNTA(K128:K169)</f>
        <v>40</v>
      </c>
      <c r="L170" s="187">
        <f>SUM(L128:L169)</f>
        <v>41</v>
      </c>
      <c r="M170" s="188">
        <f>SUM(M128:M169)</f>
        <v>104816407.69</v>
      </c>
      <c r="N170" s="188">
        <f>SUM(N128:N169)</f>
        <v>64267036.179999992</v>
      </c>
      <c r="O170" s="186">
        <f>COUNTA(O128:O169)</f>
        <v>41</v>
      </c>
    </row>
    <row r="171" spans="1:15" s="10" customFormat="1" ht="16.5" thickTop="1" x14ac:dyDescent="0.2">
      <c r="A171" s="14"/>
      <c r="B171" s="14"/>
      <c r="C171" s="14"/>
      <c r="D171" s="15"/>
      <c r="E171" s="7"/>
      <c r="F171" s="135"/>
      <c r="G171" s="143"/>
      <c r="I171" s="16"/>
      <c r="J171" s="16"/>
      <c r="K171" s="17"/>
      <c r="M171" s="16"/>
      <c r="N171" s="16"/>
      <c r="O171" s="9"/>
    </row>
    <row r="172" spans="1:15" ht="19.5" x14ac:dyDescent="0.2">
      <c r="A172" s="56" t="s">
        <v>7</v>
      </c>
      <c r="B172" s="56"/>
      <c r="C172" s="102"/>
      <c r="D172" s="102"/>
      <c r="E172" s="102"/>
      <c r="F172" s="136"/>
      <c r="G172" s="142"/>
      <c r="I172" s="38"/>
      <c r="J172" s="38"/>
      <c r="K172" s="31"/>
      <c r="M172" s="31"/>
      <c r="N172" s="31"/>
      <c r="O172" s="31"/>
    </row>
    <row r="173" spans="1:15" ht="36.75" customHeight="1" x14ac:dyDescent="0.2">
      <c r="A173" s="30">
        <v>1</v>
      </c>
      <c r="B173" s="52" t="s">
        <v>38</v>
      </c>
      <c r="C173" s="26">
        <v>1</v>
      </c>
      <c r="D173" s="26">
        <v>101</v>
      </c>
      <c r="E173" s="26" t="s">
        <v>233</v>
      </c>
      <c r="F173" s="137" t="s">
        <v>234</v>
      </c>
      <c r="G173" s="154" t="s">
        <v>307</v>
      </c>
      <c r="H173" s="3">
        <v>1</v>
      </c>
      <c r="I173" s="63">
        <v>3363021.32</v>
      </c>
      <c r="J173" s="63">
        <v>1849661.72</v>
      </c>
      <c r="K173" s="26" t="s">
        <v>44</v>
      </c>
      <c r="L173" s="3">
        <v>1</v>
      </c>
      <c r="M173" s="60">
        <v>3273306.44</v>
      </c>
      <c r="N173" s="60">
        <v>1800318.54</v>
      </c>
      <c r="O173" s="39" t="s">
        <v>469</v>
      </c>
    </row>
    <row r="174" spans="1:15" ht="51" customHeight="1" x14ac:dyDescent="0.2">
      <c r="A174" s="30">
        <v>2</v>
      </c>
      <c r="B174" s="76" t="s">
        <v>66</v>
      </c>
      <c r="C174" s="26">
        <v>2</v>
      </c>
      <c r="D174" s="26">
        <v>101</v>
      </c>
      <c r="E174" s="26" t="s">
        <v>233</v>
      </c>
      <c r="F174" s="137" t="s">
        <v>234</v>
      </c>
      <c r="G174" s="154" t="s">
        <v>308</v>
      </c>
      <c r="H174" s="3">
        <v>1</v>
      </c>
      <c r="I174" s="63">
        <v>1025825.51</v>
      </c>
      <c r="J174" s="63">
        <v>564204.03</v>
      </c>
      <c r="K174" s="75" t="s">
        <v>51</v>
      </c>
      <c r="L174" s="3">
        <v>1</v>
      </c>
      <c r="M174" s="60">
        <v>1023035.75</v>
      </c>
      <c r="N174" s="60">
        <v>562669.66</v>
      </c>
      <c r="O174" s="39" t="s">
        <v>470</v>
      </c>
    </row>
    <row r="175" spans="1:15" ht="31.5" x14ac:dyDescent="0.2">
      <c r="A175" s="30">
        <v>3</v>
      </c>
      <c r="B175" s="76" t="s">
        <v>141</v>
      </c>
      <c r="C175" s="26">
        <v>6</v>
      </c>
      <c r="D175" s="26">
        <v>101</v>
      </c>
      <c r="E175" s="26" t="s">
        <v>229</v>
      </c>
      <c r="F175" s="137" t="s">
        <v>230</v>
      </c>
      <c r="G175" s="137"/>
      <c r="H175" s="24">
        <f>IF(I175&gt;0,1,"")</f>
        <v>1</v>
      </c>
      <c r="I175" s="63">
        <v>6198837.4500000002</v>
      </c>
      <c r="J175" s="63">
        <v>3099418.7199999997</v>
      </c>
      <c r="K175" s="39" t="s">
        <v>220</v>
      </c>
      <c r="L175" s="3">
        <v>1</v>
      </c>
      <c r="M175" s="60">
        <v>5255399.43</v>
      </c>
      <c r="N175" s="60">
        <v>2627699.71</v>
      </c>
      <c r="O175" s="24" t="s">
        <v>1081</v>
      </c>
    </row>
    <row r="176" spans="1:15" ht="41.25" customHeight="1" x14ac:dyDescent="0.2">
      <c r="A176" s="30">
        <v>4</v>
      </c>
      <c r="B176" s="78" t="s">
        <v>158</v>
      </c>
      <c r="C176" s="26">
        <v>5</v>
      </c>
      <c r="D176" s="26">
        <v>302</v>
      </c>
      <c r="E176" s="26" t="s">
        <v>257</v>
      </c>
      <c r="F176" s="137" t="s">
        <v>258</v>
      </c>
      <c r="G176" s="153" t="s">
        <v>296</v>
      </c>
      <c r="H176" s="3">
        <v>1</v>
      </c>
      <c r="I176" s="63">
        <v>1113750</v>
      </c>
      <c r="J176" s="63">
        <v>556875</v>
      </c>
      <c r="K176" s="75" t="s">
        <v>281</v>
      </c>
      <c r="L176" s="3">
        <v>1</v>
      </c>
      <c r="M176" s="60">
        <v>1074848.7</v>
      </c>
      <c r="N176" s="60">
        <v>537424.35</v>
      </c>
      <c r="O176" s="24" t="s">
        <v>692</v>
      </c>
    </row>
    <row r="177" spans="1:15" ht="47.25" x14ac:dyDescent="0.2">
      <c r="A177" s="30">
        <v>5</v>
      </c>
      <c r="B177" s="78" t="s">
        <v>186</v>
      </c>
      <c r="C177" s="26">
        <v>7</v>
      </c>
      <c r="D177" s="26">
        <v>301</v>
      </c>
      <c r="E177" s="26" t="s">
        <v>253</v>
      </c>
      <c r="F177" s="137" t="s">
        <v>254</v>
      </c>
      <c r="G177" s="137"/>
      <c r="H177" s="3">
        <v>1</v>
      </c>
      <c r="I177" s="63">
        <v>642825</v>
      </c>
      <c r="J177" s="63">
        <v>642825</v>
      </c>
      <c r="K177" s="75" t="s">
        <v>590</v>
      </c>
      <c r="L177" s="3">
        <v>1</v>
      </c>
      <c r="M177" s="60">
        <v>546280.34</v>
      </c>
      <c r="N177" s="60">
        <v>546280.34</v>
      </c>
      <c r="O177" s="24" t="s">
        <v>1057</v>
      </c>
    </row>
    <row r="178" spans="1:15" ht="31.5" x14ac:dyDescent="0.2">
      <c r="A178" s="30">
        <v>6</v>
      </c>
      <c r="B178" s="76" t="s">
        <v>273</v>
      </c>
      <c r="C178" s="26">
        <v>8</v>
      </c>
      <c r="D178" s="26">
        <v>101</v>
      </c>
      <c r="E178" s="26" t="s">
        <v>237</v>
      </c>
      <c r="F178" s="137" t="s">
        <v>238</v>
      </c>
      <c r="G178" s="137"/>
      <c r="H178" s="3">
        <v>1</v>
      </c>
      <c r="I178" s="63">
        <v>1095804.23</v>
      </c>
      <c r="J178" s="63">
        <v>547902.11</v>
      </c>
      <c r="K178" s="75" t="s">
        <v>407</v>
      </c>
      <c r="L178" s="3">
        <v>1</v>
      </c>
      <c r="M178" s="60">
        <v>1073804.23</v>
      </c>
      <c r="N178" s="60">
        <v>536902.11</v>
      </c>
      <c r="O178" s="24" t="s">
        <v>1057</v>
      </c>
    </row>
    <row r="179" spans="1:15" ht="36" customHeight="1" x14ac:dyDescent="0.2">
      <c r="A179" s="30">
        <v>7</v>
      </c>
      <c r="B179" s="76" t="s">
        <v>210</v>
      </c>
      <c r="C179" s="26">
        <v>10</v>
      </c>
      <c r="D179" s="26">
        <v>101</v>
      </c>
      <c r="E179" s="26" t="s">
        <v>235</v>
      </c>
      <c r="F179" s="137" t="s">
        <v>236</v>
      </c>
      <c r="G179" s="190"/>
      <c r="H179" s="3">
        <v>1</v>
      </c>
      <c r="I179" s="63">
        <v>233433.59</v>
      </c>
      <c r="J179" s="63">
        <v>128388.47</v>
      </c>
      <c r="K179" s="75" t="s">
        <v>469</v>
      </c>
      <c r="L179" s="3">
        <v>1</v>
      </c>
      <c r="M179" s="60">
        <v>203212.85</v>
      </c>
      <c r="N179" s="60">
        <v>111767.07</v>
      </c>
      <c r="O179" s="24" t="s">
        <v>1280</v>
      </c>
    </row>
    <row r="180" spans="1:15" ht="33.75" customHeight="1" x14ac:dyDescent="0.2">
      <c r="A180" s="30">
        <v>8</v>
      </c>
      <c r="B180" s="76" t="s">
        <v>389</v>
      </c>
      <c r="C180" s="26">
        <v>10</v>
      </c>
      <c r="D180" s="26">
        <v>101</v>
      </c>
      <c r="E180" s="26" t="s">
        <v>227</v>
      </c>
      <c r="F180" s="137" t="s">
        <v>228</v>
      </c>
      <c r="G180" s="190"/>
      <c r="H180" s="3">
        <v>1</v>
      </c>
      <c r="I180" s="63">
        <v>5255882.42</v>
      </c>
      <c r="J180" s="63">
        <v>2627941.21</v>
      </c>
      <c r="K180" s="75" t="s">
        <v>453</v>
      </c>
      <c r="L180" s="3">
        <v>1</v>
      </c>
      <c r="M180" s="60">
        <v>5159759.54</v>
      </c>
      <c r="N180" s="60">
        <v>2579879.77</v>
      </c>
      <c r="O180" s="24" t="s">
        <v>767</v>
      </c>
    </row>
    <row r="181" spans="1:15" ht="33.75" customHeight="1" x14ac:dyDescent="0.2">
      <c r="A181" s="30">
        <v>9</v>
      </c>
      <c r="B181" s="76" t="s">
        <v>516</v>
      </c>
      <c r="C181" s="26">
        <v>13</v>
      </c>
      <c r="D181" s="26">
        <v>301</v>
      </c>
      <c r="E181" s="19" t="s">
        <v>253</v>
      </c>
      <c r="F181" s="95" t="s">
        <v>254</v>
      </c>
      <c r="G181" s="190"/>
      <c r="H181" s="3">
        <v>1</v>
      </c>
      <c r="I181" s="63">
        <v>1914170</v>
      </c>
      <c r="J181" s="63">
        <v>1914170</v>
      </c>
      <c r="K181" s="75" t="s">
        <v>1138</v>
      </c>
      <c r="L181" s="3">
        <v>1</v>
      </c>
      <c r="M181" s="60">
        <v>1825992.58</v>
      </c>
      <c r="N181" s="60">
        <v>1825992.58</v>
      </c>
      <c r="O181" s="24" t="s">
        <v>1404</v>
      </c>
    </row>
    <row r="182" spans="1:15" ht="33.75" customHeight="1" x14ac:dyDescent="0.2">
      <c r="A182" s="30">
        <v>10</v>
      </c>
      <c r="B182" s="76" t="s">
        <v>527</v>
      </c>
      <c r="C182" s="26">
        <v>13</v>
      </c>
      <c r="D182" s="26">
        <v>301</v>
      </c>
      <c r="E182" s="19" t="s">
        <v>253</v>
      </c>
      <c r="F182" s="95" t="s">
        <v>254</v>
      </c>
      <c r="G182" s="190"/>
      <c r="H182" s="3">
        <v>1</v>
      </c>
      <c r="I182" s="63">
        <v>515688.27</v>
      </c>
      <c r="J182" s="63">
        <v>515688.27</v>
      </c>
      <c r="K182" s="75" t="s">
        <v>1370</v>
      </c>
      <c r="L182" s="3">
        <v>1</v>
      </c>
      <c r="M182" s="60">
        <v>388602</v>
      </c>
      <c r="N182" s="60">
        <v>388602</v>
      </c>
      <c r="O182" s="24" t="s">
        <v>1445</v>
      </c>
    </row>
    <row r="183" spans="1:15" ht="33.75" customHeight="1" x14ac:dyDescent="0.2">
      <c r="A183" s="30">
        <v>11</v>
      </c>
      <c r="B183" s="76" t="s">
        <v>533</v>
      </c>
      <c r="C183" s="26">
        <v>13</v>
      </c>
      <c r="D183" s="26">
        <v>301</v>
      </c>
      <c r="E183" s="19" t="s">
        <v>253</v>
      </c>
      <c r="F183" s="95" t="s">
        <v>254</v>
      </c>
      <c r="G183" s="190"/>
      <c r="H183" s="3">
        <v>1</v>
      </c>
      <c r="I183" s="63">
        <v>1413775.5</v>
      </c>
      <c r="J183" s="63">
        <v>1413775.5</v>
      </c>
      <c r="K183" s="75" t="s">
        <v>1117</v>
      </c>
      <c r="L183" s="3">
        <v>1</v>
      </c>
      <c r="M183" s="60">
        <v>1382134.58</v>
      </c>
      <c r="N183" s="60">
        <v>1382134.58</v>
      </c>
      <c r="O183" s="24" t="s">
        <v>1397</v>
      </c>
    </row>
    <row r="184" spans="1:15" ht="47.25" customHeight="1" x14ac:dyDescent="0.2">
      <c r="A184" s="30">
        <v>12</v>
      </c>
      <c r="B184" s="76" t="s">
        <v>665</v>
      </c>
      <c r="C184" s="26">
        <v>15</v>
      </c>
      <c r="D184" s="26">
        <v>302</v>
      </c>
      <c r="E184" s="19" t="s">
        <v>262</v>
      </c>
      <c r="F184" s="95" t="s">
        <v>263</v>
      </c>
      <c r="G184" s="190" t="s">
        <v>639</v>
      </c>
      <c r="H184" s="3">
        <v>1</v>
      </c>
      <c r="I184" s="63">
        <v>338742.17</v>
      </c>
      <c r="J184" s="63">
        <v>169335.55</v>
      </c>
      <c r="K184" s="75" t="s">
        <v>1114</v>
      </c>
      <c r="L184" s="3">
        <v>1</v>
      </c>
      <c r="M184" s="60">
        <v>338738.85</v>
      </c>
      <c r="N184" s="60">
        <v>169335.55</v>
      </c>
      <c r="O184" s="24" t="s">
        <v>1296</v>
      </c>
    </row>
    <row r="185" spans="1:15" ht="47.25" customHeight="1" x14ac:dyDescent="0.2">
      <c r="A185" s="30">
        <v>13</v>
      </c>
      <c r="B185" s="76" t="s">
        <v>680</v>
      </c>
      <c r="C185" s="26">
        <v>15</v>
      </c>
      <c r="D185" s="26">
        <v>302</v>
      </c>
      <c r="E185" s="185" t="s">
        <v>667</v>
      </c>
      <c r="F185" s="95" t="s">
        <v>263</v>
      </c>
      <c r="G185" s="190" t="s">
        <v>641</v>
      </c>
      <c r="H185" s="3">
        <v>1</v>
      </c>
      <c r="I185" s="63">
        <v>332647.77</v>
      </c>
      <c r="J185" s="63">
        <v>166290.62</v>
      </c>
      <c r="K185" s="75" t="s">
        <v>1115</v>
      </c>
      <c r="L185" s="3">
        <v>1</v>
      </c>
      <c r="M185" s="60">
        <v>332647.76</v>
      </c>
      <c r="N185" s="60">
        <v>166290.62</v>
      </c>
      <c r="O185" s="24" t="s">
        <v>1311</v>
      </c>
    </row>
    <row r="186" spans="1:15" ht="47.25" customHeight="1" x14ac:dyDescent="0.2">
      <c r="A186" s="30">
        <v>14</v>
      </c>
      <c r="B186" s="76" t="s">
        <v>688</v>
      </c>
      <c r="C186" s="26">
        <v>15</v>
      </c>
      <c r="D186" s="26">
        <v>302</v>
      </c>
      <c r="E186" s="185" t="s">
        <v>667</v>
      </c>
      <c r="F186" s="95" t="s">
        <v>263</v>
      </c>
      <c r="G186" s="190" t="s">
        <v>639</v>
      </c>
      <c r="H186" s="3">
        <v>1</v>
      </c>
      <c r="I186" s="63">
        <v>1550277</v>
      </c>
      <c r="J186" s="63">
        <v>774983.47</v>
      </c>
      <c r="K186" s="75" t="s">
        <v>1139</v>
      </c>
      <c r="L186" s="3">
        <v>1</v>
      </c>
      <c r="M186" s="60">
        <v>1550277</v>
      </c>
      <c r="N186" s="60">
        <v>774983.47</v>
      </c>
      <c r="O186" s="24" t="s">
        <v>1334</v>
      </c>
    </row>
    <row r="187" spans="1:15" ht="47.25" customHeight="1" x14ac:dyDescent="0.2">
      <c r="A187" s="30">
        <v>15</v>
      </c>
      <c r="B187" s="76" t="s">
        <v>779</v>
      </c>
      <c r="C187" s="26">
        <v>18</v>
      </c>
      <c r="D187" s="26">
        <v>202</v>
      </c>
      <c r="E187" s="185"/>
      <c r="F187" s="95"/>
      <c r="G187" s="190"/>
      <c r="H187" s="3">
        <v>1</v>
      </c>
      <c r="I187" s="63">
        <v>900000</v>
      </c>
      <c r="J187" s="63">
        <f>400000+'[1]202'!$BA$32</f>
        <v>900000</v>
      </c>
      <c r="K187" s="75" t="s">
        <v>822</v>
      </c>
      <c r="L187" s="3">
        <v>1</v>
      </c>
      <c r="M187" s="60">
        <f>28171.19+36310.82+194938.38+64872.78+93095.63+150519.3+65289.44+57069.72</f>
        <v>690267.26</v>
      </c>
      <c r="N187" s="60">
        <f>28171.19+36310.82+194938.38+64872.78+93095.63+150519.3+65289.44+57069.72</f>
        <v>690267.26</v>
      </c>
      <c r="O187" s="52" t="s">
        <v>1442</v>
      </c>
    </row>
    <row r="188" spans="1:15" ht="47.25" customHeight="1" x14ac:dyDescent="0.2">
      <c r="A188" s="30">
        <v>16</v>
      </c>
      <c r="B188" s="76" t="s">
        <v>843</v>
      </c>
      <c r="C188" s="26">
        <v>16</v>
      </c>
      <c r="D188" s="26">
        <v>101</v>
      </c>
      <c r="E188" s="185" t="s">
        <v>235</v>
      </c>
      <c r="F188" s="95" t="s">
        <v>236</v>
      </c>
      <c r="G188" s="190" t="s">
        <v>953</v>
      </c>
      <c r="H188" s="3">
        <v>1</v>
      </c>
      <c r="I188" s="63">
        <v>588431.02</v>
      </c>
      <c r="J188" s="63">
        <v>294215.51</v>
      </c>
      <c r="K188" s="75" t="s">
        <v>1150</v>
      </c>
      <c r="L188" s="3">
        <v>1</v>
      </c>
      <c r="M188" s="60">
        <v>573594.1</v>
      </c>
      <c r="N188" s="60">
        <v>286797.05</v>
      </c>
      <c r="O188" s="24" t="s">
        <v>1406</v>
      </c>
    </row>
    <row r="189" spans="1:15" ht="47.25" customHeight="1" x14ac:dyDescent="0.2">
      <c r="A189" s="30">
        <v>17</v>
      </c>
      <c r="B189" s="76" t="s">
        <v>897</v>
      </c>
      <c r="C189" s="26">
        <v>16</v>
      </c>
      <c r="D189" s="26">
        <v>101</v>
      </c>
      <c r="E189" s="185" t="s">
        <v>233</v>
      </c>
      <c r="F189" s="95" t="s">
        <v>234</v>
      </c>
      <c r="G189" s="190" t="s">
        <v>989</v>
      </c>
      <c r="H189" s="3">
        <v>1</v>
      </c>
      <c r="I189" s="63">
        <v>1123175</v>
      </c>
      <c r="J189" s="63">
        <v>561587.5</v>
      </c>
      <c r="K189" s="75" t="s">
        <v>1189</v>
      </c>
      <c r="L189" s="3">
        <v>1</v>
      </c>
      <c r="M189" s="60">
        <v>1123175</v>
      </c>
      <c r="N189" s="60">
        <v>561587.5</v>
      </c>
      <c r="O189" s="24" t="s">
        <v>1406</v>
      </c>
    </row>
    <row r="190" spans="1:15" ht="47.25" customHeight="1" x14ac:dyDescent="0.2">
      <c r="A190" s="30">
        <v>18</v>
      </c>
      <c r="B190" s="76" t="s">
        <v>908</v>
      </c>
      <c r="C190" s="26">
        <v>16</v>
      </c>
      <c r="D190" s="26">
        <v>101</v>
      </c>
      <c r="E190" s="185" t="s">
        <v>237</v>
      </c>
      <c r="F190" s="95" t="s">
        <v>238</v>
      </c>
      <c r="G190" s="190" t="s">
        <v>995</v>
      </c>
      <c r="H190" s="3">
        <v>1</v>
      </c>
      <c r="I190" s="63">
        <v>839523.9</v>
      </c>
      <c r="J190" s="63">
        <f>314821.46+104940.49</f>
        <v>419761.95</v>
      </c>
      <c r="K190" s="75" t="s">
        <v>1330</v>
      </c>
      <c r="L190" s="3">
        <v>1</v>
      </c>
      <c r="M190" s="60">
        <v>839523.89</v>
      </c>
      <c r="N190" s="60">
        <v>419761.94</v>
      </c>
      <c r="O190" s="24" t="s">
        <v>1417</v>
      </c>
    </row>
    <row r="191" spans="1:15" ht="47.25" customHeight="1" x14ac:dyDescent="0.2">
      <c r="A191" s="30">
        <v>19</v>
      </c>
      <c r="B191" s="76" t="s">
        <v>911</v>
      </c>
      <c r="C191" s="26">
        <v>16</v>
      </c>
      <c r="D191" s="26">
        <v>101</v>
      </c>
      <c r="E191" s="185" t="s">
        <v>235</v>
      </c>
      <c r="F191" s="95" t="s">
        <v>236</v>
      </c>
      <c r="G191" s="190" t="s">
        <v>988</v>
      </c>
      <c r="H191" s="3">
        <v>1</v>
      </c>
      <c r="I191" s="63">
        <v>4400403.24</v>
      </c>
      <c r="J191" s="63">
        <f>1650151.21+550050.41</f>
        <v>2200201.62</v>
      </c>
      <c r="K191" s="75" t="s">
        <v>1326</v>
      </c>
      <c r="L191" s="3">
        <v>1</v>
      </c>
      <c r="M191" s="60">
        <v>4266459.9800000004</v>
      </c>
      <c r="N191" s="60">
        <v>2133229.9900000002</v>
      </c>
      <c r="O191" s="24" t="s">
        <v>1533</v>
      </c>
    </row>
    <row r="192" spans="1:15" ht="47.25" customHeight="1" x14ac:dyDescent="0.2">
      <c r="A192" s="30">
        <v>20</v>
      </c>
      <c r="B192" s="76" t="s">
        <v>915</v>
      </c>
      <c r="C192" s="26">
        <v>16</v>
      </c>
      <c r="D192" s="26">
        <v>101</v>
      </c>
      <c r="E192" s="185" t="s">
        <v>237</v>
      </c>
      <c r="F192" s="95" t="s">
        <v>238</v>
      </c>
      <c r="G192" s="190" t="s">
        <v>956</v>
      </c>
      <c r="H192" s="3">
        <v>1</v>
      </c>
      <c r="I192" s="63">
        <v>666028.80000000005</v>
      </c>
      <c r="J192" s="63">
        <v>333014.40000000002</v>
      </c>
      <c r="K192" s="75" t="s">
        <v>1289</v>
      </c>
      <c r="L192" s="3">
        <v>1</v>
      </c>
      <c r="M192" s="60">
        <v>666028.80000000005</v>
      </c>
      <c r="N192" s="60">
        <v>333014.40000000002</v>
      </c>
      <c r="O192" s="24" t="s">
        <v>1406</v>
      </c>
    </row>
    <row r="193" spans="1:15" ht="47.25" customHeight="1" x14ac:dyDescent="0.2">
      <c r="A193" s="30">
        <v>21</v>
      </c>
      <c r="B193" s="76" t="s">
        <v>1319</v>
      </c>
      <c r="C193" s="26">
        <v>16</v>
      </c>
      <c r="D193" s="26">
        <v>101</v>
      </c>
      <c r="E193" s="185" t="s">
        <v>235</v>
      </c>
      <c r="F193" s="95" t="s">
        <v>236</v>
      </c>
      <c r="G193" s="190" t="s">
        <v>1004</v>
      </c>
      <c r="H193" s="3">
        <v>1</v>
      </c>
      <c r="I193" s="63">
        <v>1340032.82</v>
      </c>
      <c r="J193" s="63">
        <v>670016.41</v>
      </c>
      <c r="K193" s="75" t="s">
        <v>1369</v>
      </c>
      <c r="L193" s="3">
        <v>1</v>
      </c>
      <c r="M193" s="60">
        <v>879989.07</v>
      </c>
      <c r="N193" s="60">
        <v>439994.53</v>
      </c>
      <c r="O193" s="24" t="s">
        <v>1447</v>
      </c>
    </row>
    <row r="194" spans="1:15" ht="47.25" customHeight="1" x14ac:dyDescent="0.2">
      <c r="A194" s="30">
        <v>22</v>
      </c>
      <c r="B194" s="76" t="s">
        <v>938</v>
      </c>
      <c r="C194" s="26">
        <v>16</v>
      </c>
      <c r="D194" s="26">
        <v>101</v>
      </c>
      <c r="E194" s="185" t="s">
        <v>237</v>
      </c>
      <c r="F194" s="95" t="s">
        <v>238</v>
      </c>
      <c r="G194" s="190" t="s">
        <v>1012</v>
      </c>
      <c r="H194" s="3">
        <v>1</v>
      </c>
      <c r="I194" s="63">
        <v>2820653.8</v>
      </c>
      <c r="J194" s="63">
        <v>1551359.5899999999</v>
      </c>
      <c r="K194" s="75" t="s">
        <v>1370</v>
      </c>
      <c r="L194" s="3">
        <v>1</v>
      </c>
      <c r="M194" s="60">
        <v>2764923.3</v>
      </c>
      <c r="N194" s="60">
        <v>1520707.82</v>
      </c>
      <c r="O194" s="24" t="s">
        <v>1468</v>
      </c>
    </row>
    <row r="195" spans="1:15" ht="47.25" customHeight="1" x14ac:dyDescent="0.2">
      <c r="A195" s="30">
        <v>23</v>
      </c>
      <c r="B195" s="76" t="s">
        <v>1030</v>
      </c>
      <c r="C195" s="26">
        <v>17</v>
      </c>
      <c r="D195" s="26">
        <v>103</v>
      </c>
      <c r="E195" s="185" t="s">
        <v>247</v>
      </c>
      <c r="F195" s="95" t="s">
        <v>248</v>
      </c>
      <c r="G195" s="190" t="s">
        <v>1038</v>
      </c>
      <c r="H195" s="3">
        <v>1</v>
      </c>
      <c r="I195" s="63">
        <v>1355223.29</v>
      </c>
      <c r="J195" s="63">
        <v>677611.64</v>
      </c>
      <c r="K195" s="75" t="s">
        <v>1291</v>
      </c>
      <c r="L195" s="3">
        <v>1</v>
      </c>
      <c r="M195" s="60">
        <v>1355223.29</v>
      </c>
      <c r="N195" s="60">
        <v>677611.64</v>
      </c>
      <c r="O195" s="24" t="s">
        <v>1463</v>
      </c>
    </row>
    <row r="196" spans="1:15" ht="30.75" customHeight="1" x14ac:dyDescent="0.2">
      <c r="A196" s="30">
        <v>24</v>
      </c>
      <c r="B196" s="76" t="s">
        <v>1223</v>
      </c>
      <c r="C196" s="26">
        <v>21</v>
      </c>
      <c r="D196" s="26">
        <v>101</v>
      </c>
      <c r="E196" s="19"/>
      <c r="F196" s="95"/>
      <c r="G196" s="52" t="s">
        <v>991</v>
      </c>
      <c r="H196" s="3">
        <v>1</v>
      </c>
      <c r="I196" s="63">
        <v>985365.99</v>
      </c>
      <c r="J196" s="63">
        <v>541951.29</v>
      </c>
      <c r="K196" s="75" t="s">
        <v>1368</v>
      </c>
      <c r="L196" s="3">
        <v>1</v>
      </c>
      <c r="M196" s="60">
        <v>977337.51</v>
      </c>
      <c r="N196" s="60">
        <v>528235.63</v>
      </c>
      <c r="O196" s="24" t="s">
        <v>1417</v>
      </c>
    </row>
    <row r="197" spans="1:15" ht="30.75" customHeight="1" x14ac:dyDescent="0.2">
      <c r="A197" s="30">
        <v>25</v>
      </c>
      <c r="B197" s="76" t="s">
        <v>1230</v>
      </c>
      <c r="C197" s="26">
        <v>21</v>
      </c>
      <c r="D197" s="26">
        <v>101</v>
      </c>
      <c r="E197" s="19"/>
      <c r="F197" s="95"/>
      <c r="G197" s="52" t="s">
        <v>956</v>
      </c>
      <c r="H197" s="3">
        <v>1</v>
      </c>
      <c r="I197" s="63">
        <v>782003.45000000007</v>
      </c>
      <c r="J197" s="63">
        <v>391001.72000000003</v>
      </c>
      <c r="K197" s="75" t="s">
        <v>1367</v>
      </c>
      <c r="L197" s="3">
        <v>1</v>
      </c>
      <c r="M197" s="60">
        <v>777337.83</v>
      </c>
      <c r="N197" s="60">
        <v>388668.91</v>
      </c>
      <c r="O197" s="24" t="s">
        <v>1490</v>
      </c>
    </row>
    <row r="198" spans="1:15" ht="30.75" customHeight="1" x14ac:dyDescent="0.2">
      <c r="A198" s="30">
        <v>26</v>
      </c>
      <c r="B198" s="76" t="s">
        <v>1237</v>
      </c>
      <c r="C198" s="26">
        <v>21</v>
      </c>
      <c r="D198" s="26">
        <v>101</v>
      </c>
      <c r="E198" s="19"/>
      <c r="F198" s="95"/>
      <c r="G198" s="52" t="s">
        <v>964</v>
      </c>
      <c r="H198" s="3">
        <v>1</v>
      </c>
      <c r="I198" s="63">
        <v>571180.26</v>
      </c>
      <c r="J198" s="63">
        <v>285590.13</v>
      </c>
      <c r="K198" s="75" t="s">
        <v>1393</v>
      </c>
      <c r="L198" s="3">
        <v>1</v>
      </c>
      <c r="M198" s="60">
        <v>571180.26</v>
      </c>
      <c r="N198" s="60">
        <v>285590.13</v>
      </c>
      <c r="O198" s="24" t="s">
        <v>1423</v>
      </c>
    </row>
    <row r="199" spans="1:15" ht="30.75" customHeight="1" x14ac:dyDescent="0.2">
      <c r="A199" s="30">
        <v>27</v>
      </c>
      <c r="B199" s="76" t="s">
        <v>1238</v>
      </c>
      <c r="C199" s="26">
        <v>21</v>
      </c>
      <c r="D199" s="26">
        <v>101</v>
      </c>
      <c r="E199" s="19"/>
      <c r="F199" s="95"/>
      <c r="G199" s="52" t="s">
        <v>956</v>
      </c>
      <c r="H199" s="3">
        <v>1</v>
      </c>
      <c r="I199" s="63">
        <v>650231.19999999995</v>
      </c>
      <c r="J199" s="63">
        <v>357627.16</v>
      </c>
      <c r="K199" s="75" t="s">
        <v>1366</v>
      </c>
      <c r="L199" s="3">
        <v>1</v>
      </c>
      <c r="M199" s="60">
        <v>650231.19999999995</v>
      </c>
      <c r="N199" s="60">
        <v>357627.16</v>
      </c>
      <c r="O199" s="24" t="s">
        <v>1527</v>
      </c>
    </row>
    <row r="200" spans="1:15" ht="30.75" customHeight="1" x14ac:dyDescent="0.2">
      <c r="A200" s="30">
        <v>28</v>
      </c>
      <c r="B200" s="76" t="s">
        <v>1247</v>
      </c>
      <c r="C200" s="26">
        <v>21</v>
      </c>
      <c r="D200" s="26">
        <v>101</v>
      </c>
      <c r="E200" s="19"/>
      <c r="F200" s="95"/>
      <c r="G200" s="52" t="s">
        <v>989</v>
      </c>
      <c r="H200" s="3">
        <v>1</v>
      </c>
      <c r="I200" s="63">
        <v>1155146.8</v>
      </c>
      <c r="J200" s="63">
        <v>635330.74</v>
      </c>
      <c r="K200" s="75" t="s">
        <v>1369</v>
      </c>
      <c r="L200" s="3">
        <v>1</v>
      </c>
      <c r="M200" s="60">
        <v>1151977</v>
      </c>
      <c r="N200" s="60">
        <v>633587.35</v>
      </c>
      <c r="O200" s="24" t="s">
        <v>1495</v>
      </c>
    </row>
    <row r="201" spans="1:15" ht="30.75" customHeight="1" x14ac:dyDescent="0.2">
      <c r="A201" s="30">
        <v>29</v>
      </c>
      <c r="B201" s="76" t="s">
        <v>1248</v>
      </c>
      <c r="C201" s="26">
        <v>21</v>
      </c>
      <c r="D201" s="26">
        <v>101</v>
      </c>
      <c r="E201" s="19"/>
      <c r="F201" s="95"/>
      <c r="G201" s="52" t="s">
        <v>1268</v>
      </c>
      <c r="H201" s="3">
        <v>1</v>
      </c>
      <c r="I201" s="63">
        <v>471450</v>
      </c>
      <c r="J201" s="63">
        <v>235725</v>
      </c>
      <c r="K201" s="75" t="s">
        <v>1369</v>
      </c>
      <c r="L201" s="3">
        <v>1</v>
      </c>
      <c r="M201" s="60">
        <v>471450</v>
      </c>
      <c r="N201" s="60">
        <v>228525</v>
      </c>
      <c r="O201" s="24" t="s">
        <v>1408</v>
      </c>
    </row>
    <row r="202" spans="1:15" x14ac:dyDescent="0.2">
      <c r="B202" s="76"/>
      <c r="C202" s="26"/>
      <c r="D202" s="26"/>
      <c r="E202" s="19"/>
      <c r="F202" s="95"/>
      <c r="G202" s="52"/>
      <c r="I202" s="63"/>
      <c r="J202" s="63"/>
      <c r="K202" s="75"/>
      <c r="M202" s="31"/>
      <c r="N202" s="31"/>
      <c r="O202" s="31"/>
    </row>
    <row r="203" spans="1:15" s="11" customFormat="1" ht="16.5" thickBot="1" x14ac:dyDescent="0.25">
      <c r="A203" s="223" t="s">
        <v>2</v>
      </c>
      <c r="B203" s="223"/>
      <c r="C203" s="184"/>
      <c r="D203" s="184"/>
      <c r="E203" s="184"/>
      <c r="F203" s="184"/>
      <c r="G203" s="140"/>
      <c r="H203" s="187">
        <f>SUM(H173:H202)</f>
        <v>29</v>
      </c>
      <c r="I203" s="189">
        <f>SUM(I173:I202)</f>
        <v>43643529.799999997</v>
      </c>
      <c r="J203" s="189">
        <f>SUM(J173:J202)</f>
        <v>25026454.329999994</v>
      </c>
      <c r="K203" s="186">
        <f>COUNTA(K173:K202)</f>
        <v>29</v>
      </c>
      <c r="L203" s="187">
        <f>SUM(L173:L201)</f>
        <v>29</v>
      </c>
      <c r="M203" s="188">
        <f>SUM(M173:M201)</f>
        <v>41186738.539999999</v>
      </c>
      <c r="N203" s="188">
        <f>SUM(N173:N201)</f>
        <v>23495486.660000004</v>
      </c>
      <c r="O203" s="186">
        <f>COUNTA(O173:O202)</f>
        <v>29</v>
      </c>
    </row>
    <row r="204" spans="1:15" s="10" customFormat="1" ht="16.5" thickTop="1" x14ac:dyDescent="0.2">
      <c r="A204" s="14"/>
      <c r="B204" s="14"/>
      <c r="C204" s="14"/>
      <c r="D204" s="15"/>
      <c r="E204" s="7"/>
      <c r="F204" s="135"/>
      <c r="G204" s="143"/>
      <c r="I204" s="16"/>
      <c r="J204" s="16"/>
      <c r="K204" s="17"/>
      <c r="M204" s="16"/>
      <c r="N204" s="16"/>
      <c r="O204" s="9"/>
    </row>
    <row r="205" spans="1:15" ht="19.5" x14ac:dyDescent="0.2">
      <c r="A205" s="56" t="s">
        <v>8</v>
      </c>
      <c r="B205" s="56"/>
      <c r="C205" s="102"/>
      <c r="D205" s="102"/>
      <c r="E205" s="102"/>
      <c r="F205" s="136"/>
      <c r="G205" s="142"/>
      <c r="I205" s="38"/>
      <c r="J205" s="38"/>
      <c r="K205" s="31"/>
      <c r="M205" s="31"/>
      <c r="N205" s="31"/>
      <c r="O205" s="31"/>
    </row>
    <row r="206" spans="1:15" ht="44.25" customHeight="1" x14ac:dyDescent="0.2">
      <c r="A206" s="30">
        <v>1</v>
      </c>
      <c r="B206" s="24" t="s">
        <v>140</v>
      </c>
      <c r="C206" s="26">
        <v>1</v>
      </c>
      <c r="D206" s="26">
        <v>101</v>
      </c>
      <c r="E206" s="26" t="s">
        <v>233</v>
      </c>
      <c r="F206" s="137" t="s">
        <v>234</v>
      </c>
      <c r="G206" s="154" t="s">
        <v>309</v>
      </c>
      <c r="H206" s="73">
        <v>1</v>
      </c>
      <c r="I206" s="63">
        <v>14642000</v>
      </c>
      <c r="J206" s="63">
        <v>7321000</v>
      </c>
      <c r="K206" s="74" t="s">
        <v>44</v>
      </c>
      <c r="L206" s="24">
        <v>1</v>
      </c>
      <c r="M206" s="60">
        <v>14279345.529999999</v>
      </c>
      <c r="N206" s="60">
        <v>7139672.7599999998</v>
      </c>
      <c r="O206" s="24" t="s">
        <v>601</v>
      </c>
    </row>
    <row r="207" spans="1:15" ht="47.25" x14ac:dyDescent="0.2">
      <c r="A207" s="30">
        <v>2</v>
      </c>
      <c r="B207" s="52" t="s">
        <v>34</v>
      </c>
      <c r="C207" s="26">
        <v>1</v>
      </c>
      <c r="D207" s="26">
        <v>103</v>
      </c>
      <c r="E207" s="26" t="s">
        <v>239</v>
      </c>
      <c r="F207" s="137" t="s">
        <v>240</v>
      </c>
      <c r="G207" s="154" t="s">
        <v>311</v>
      </c>
      <c r="H207" s="3">
        <v>1</v>
      </c>
      <c r="I207" s="63">
        <v>21810000</v>
      </c>
      <c r="J207" s="63">
        <v>10905000</v>
      </c>
      <c r="K207" s="26" t="s">
        <v>46</v>
      </c>
      <c r="L207" s="3">
        <v>1</v>
      </c>
      <c r="M207" s="60">
        <v>20898986.809999999</v>
      </c>
      <c r="N207" s="60">
        <v>10449493.4</v>
      </c>
      <c r="O207" s="24" t="s">
        <v>282</v>
      </c>
    </row>
    <row r="208" spans="1:15" ht="42.75" customHeight="1" x14ac:dyDescent="0.2">
      <c r="A208" s="30">
        <v>3</v>
      </c>
      <c r="B208" s="52" t="s">
        <v>147</v>
      </c>
      <c r="C208" s="26">
        <v>3</v>
      </c>
      <c r="D208" s="26">
        <v>101</v>
      </c>
      <c r="E208" s="19" t="s">
        <v>225</v>
      </c>
      <c r="F208" s="137" t="s">
        <v>226</v>
      </c>
      <c r="G208" s="153" t="s">
        <v>312</v>
      </c>
      <c r="H208" s="3">
        <v>1</v>
      </c>
      <c r="I208" s="63">
        <v>673739.43</v>
      </c>
      <c r="J208" s="63">
        <v>370556.68</v>
      </c>
      <c r="K208" s="39" t="s">
        <v>143</v>
      </c>
      <c r="L208" s="3">
        <v>1</v>
      </c>
      <c r="M208" s="60">
        <v>636270.31000000006</v>
      </c>
      <c r="N208" s="60">
        <v>349948.67</v>
      </c>
      <c r="O208" s="26" t="s">
        <v>469</v>
      </c>
    </row>
    <row r="209" spans="1:15" ht="31.5" customHeight="1" x14ac:dyDescent="0.2">
      <c r="A209" s="30">
        <v>4</v>
      </c>
      <c r="B209" s="52" t="s">
        <v>55</v>
      </c>
      <c r="C209" s="26">
        <v>3</v>
      </c>
      <c r="D209" s="26">
        <v>101</v>
      </c>
      <c r="E209" s="26" t="s">
        <v>233</v>
      </c>
      <c r="F209" s="137" t="s">
        <v>234</v>
      </c>
      <c r="G209" s="153" t="s">
        <v>313</v>
      </c>
      <c r="H209" s="3">
        <v>1</v>
      </c>
      <c r="I209" s="63">
        <v>2824717.3</v>
      </c>
      <c r="J209" s="63">
        <v>1553594.51</v>
      </c>
      <c r="K209" s="26" t="s">
        <v>121</v>
      </c>
      <c r="L209" s="3">
        <v>1</v>
      </c>
      <c r="M209" s="60">
        <v>2772122.97</v>
      </c>
      <c r="N209" s="60">
        <v>1524667.63</v>
      </c>
      <c r="O209" s="24" t="s">
        <v>676</v>
      </c>
    </row>
    <row r="210" spans="1:15" ht="43.5" customHeight="1" x14ac:dyDescent="0.2">
      <c r="A210" s="30">
        <v>5</v>
      </c>
      <c r="B210" s="24" t="s">
        <v>63</v>
      </c>
      <c r="C210" s="26">
        <v>3</v>
      </c>
      <c r="D210" s="26">
        <v>101</v>
      </c>
      <c r="E210" s="26" t="s">
        <v>227</v>
      </c>
      <c r="F210" s="137" t="s">
        <v>228</v>
      </c>
      <c r="G210" s="153" t="s">
        <v>314</v>
      </c>
      <c r="H210" s="3">
        <v>1</v>
      </c>
      <c r="I210" s="63">
        <v>4693551</v>
      </c>
      <c r="J210" s="63">
        <v>2581453.0499999998</v>
      </c>
      <c r="K210" s="26" t="s">
        <v>155</v>
      </c>
      <c r="L210" s="3">
        <v>1</v>
      </c>
      <c r="M210" s="60">
        <v>4225902.88</v>
      </c>
      <c r="N210" s="24">
        <v>2324246.58</v>
      </c>
      <c r="O210" s="24" t="s">
        <v>766</v>
      </c>
    </row>
    <row r="211" spans="1:15" ht="31.5" customHeight="1" x14ac:dyDescent="0.2">
      <c r="A211" s="30">
        <v>6</v>
      </c>
      <c r="B211" s="24" t="s">
        <v>85</v>
      </c>
      <c r="C211" s="26">
        <v>4</v>
      </c>
      <c r="D211" s="26">
        <v>301</v>
      </c>
      <c r="E211" s="26" t="s">
        <v>251</v>
      </c>
      <c r="F211" s="137" t="s">
        <v>252</v>
      </c>
      <c r="G211" s="137"/>
      <c r="H211" s="3">
        <v>1</v>
      </c>
      <c r="I211" s="63">
        <v>7295457.4000000004</v>
      </c>
      <c r="J211" s="63">
        <v>7295457.4000000004</v>
      </c>
      <c r="K211" s="24" t="s">
        <v>1098</v>
      </c>
      <c r="L211" s="3">
        <v>1</v>
      </c>
      <c r="M211" s="60">
        <v>7295457.4000000004</v>
      </c>
      <c r="N211" s="60">
        <v>7295457.4000000004</v>
      </c>
      <c r="O211" s="182">
        <v>42480</v>
      </c>
    </row>
    <row r="212" spans="1:15" ht="53.25" customHeight="1" x14ac:dyDescent="0.2">
      <c r="A212" s="30">
        <v>7</v>
      </c>
      <c r="B212" s="52" t="s">
        <v>133</v>
      </c>
      <c r="C212" s="26">
        <v>6</v>
      </c>
      <c r="D212" s="26">
        <v>101</v>
      </c>
      <c r="E212" s="26" t="s">
        <v>237</v>
      </c>
      <c r="F212" s="137" t="s">
        <v>238</v>
      </c>
      <c r="G212" s="153" t="s">
        <v>310</v>
      </c>
      <c r="H212" s="3">
        <v>1</v>
      </c>
      <c r="I212" s="63">
        <v>2267089.31</v>
      </c>
      <c r="J212" s="63">
        <v>1133544.6499999999</v>
      </c>
      <c r="K212" s="24" t="s">
        <v>221</v>
      </c>
      <c r="L212" s="3">
        <v>1</v>
      </c>
      <c r="M212" s="60">
        <v>1669420.07</v>
      </c>
      <c r="N212" s="60">
        <v>834710.03</v>
      </c>
      <c r="O212" s="24" t="s">
        <v>675</v>
      </c>
    </row>
    <row r="213" spans="1:15" ht="63" x14ac:dyDescent="0.2">
      <c r="A213" s="30">
        <v>8</v>
      </c>
      <c r="B213" s="52" t="s">
        <v>212</v>
      </c>
      <c r="C213" s="26">
        <v>8</v>
      </c>
      <c r="D213" s="26">
        <v>103</v>
      </c>
      <c r="E213" s="26" t="s">
        <v>245</v>
      </c>
      <c r="F213" s="137" t="s">
        <v>246</v>
      </c>
      <c r="G213" s="137"/>
      <c r="H213" s="24">
        <v>1</v>
      </c>
      <c r="I213" s="63">
        <v>5028742.01</v>
      </c>
      <c r="J213" s="63">
        <v>2514371</v>
      </c>
      <c r="K213" s="24" t="s">
        <v>419</v>
      </c>
      <c r="L213" s="24">
        <v>1</v>
      </c>
      <c r="M213" s="60">
        <v>4638023.51</v>
      </c>
      <c r="N213" s="60">
        <v>2319011.75</v>
      </c>
      <c r="O213" s="39" t="s">
        <v>772</v>
      </c>
    </row>
    <row r="214" spans="1:15" ht="34.5" customHeight="1" x14ac:dyDescent="0.2">
      <c r="A214" s="30">
        <v>9</v>
      </c>
      <c r="B214" s="24" t="s">
        <v>380</v>
      </c>
      <c r="C214" s="26">
        <v>10</v>
      </c>
      <c r="D214" s="26">
        <v>103</v>
      </c>
      <c r="E214" s="26" t="s">
        <v>243</v>
      </c>
      <c r="F214" s="137" t="s">
        <v>244</v>
      </c>
      <c r="G214" s="190"/>
      <c r="H214" s="24">
        <v>1</v>
      </c>
      <c r="I214" s="63">
        <v>1557949.18</v>
      </c>
      <c r="J214" s="63">
        <v>778974.59</v>
      </c>
      <c r="K214" s="24" t="s">
        <v>452</v>
      </c>
      <c r="L214" s="24">
        <v>1</v>
      </c>
      <c r="M214" s="60">
        <v>1544952.38</v>
      </c>
      <c r="N214" s="60">
        <v>772476.19</v>
      </c>
      <c r="O214" s="24" t="s">
        <v>1103</v>
      </c>
    </row>
    <row r="215" spans="1:15" ht="48" customHeight="1" x14ac:dyDescent="0.2">
      <c r="A215" s="30">
        <v>10</v>
      </c>
      <c r="B215" s="52" t="s">
        <v>450</v>
      </c>
      <c r="C215" s="26">
        <v>12</v>
      </c>
      <c r="D215" s="26">
        <v>302</v>
      </c>
      <c r="E215" s="26" t="s">
        <v>262</v>
      </c>
      <c r="F215" s="137" t="s">
        <v>263</v>
      </c>
      <c r="G215" s="190"/>
      <c r="H215" s="24">
        <v>1</v>
      </c>
      <c r="I215" s="63">
        <v>5117715</v>
      </c>
      <c r="J215" s="63">
        <f>1919143.12+639714.38</f>
        <v>2558857.5</v>
      </c>
      <c r="K215" s="182">
        <v>41121</v>
      </c>
      <c r="L215" s="24">
        <v>1</v>
      </c>
      <c r="M215" s="60">
        <v>5117715</v>
      </c>
      <c r="N215" s="60">
        <v>2558857.5</v>
      </c>
      <c r="O215" s="24" t="s">
        <v>1496</v>
      </c>
    </row>
    <row r="216" spans="1:15" ht="34.5" customHeight="1" x14ac:dyDescent="0.2">
      <c r="A216" s="30">
        <v>11</v>
      </c>
      <c r="B216" s="52" t="s">
        <v>192</v>
      </c>
      <c r="C216" s="26">
        <v>13</v>
      </c>
      <c r="D216" s="26">
        <v>301</v>
      </c>
      <c r="E216" s="26" t="s">
        <v>251</v>
      </c>
      <c r="F216" s="137" t="s">
        <v>252</v>
      </c>
      <c r="G216" s="190"/>
      <c r="H216" s="24">
        <v>1</v>
      </c>
      <c r="I216" s="63">
        <v>3873298.73</v>
      </c>
      <c r="J216" s="63">
        <v>3873298.73</v>
      </c>
      <c r="K216" s="24" t="s">
        <v>1104</v>
      </c>
      <c r="L216" s="24">
        <v>1</v>
      </c>
      <c r="M216" s="60">
        <v>3657074.29</v>
      </c>
      <c r="N216" s="60">
        <v>3657074.29</v>
      </c>
      <c r="O216" s="24" t="s">
        <v>1522</v>
      </c>
    </row>
    <row r="217" spans="1:15" ht="34.5" customHeight="1" x14ac:dyDescent="0.2">
      <c r="A217" s="30">
        <v>12</v>
      </c>
      <c r="B217" s="52" t="s">
        <v>107</v>
      </c>
      <c r="C217" s="26">
        <v>13</v>
      </c>
      <c r="D217" s="26">
        <v>301</v>
      </c>
      <c r="E217" s="26" t="s">
        <v>253</v>
      </c>
      <c r="F217" s="137" t="s">
        <v>254</v>
      </c>
      <c r="G217" s="190"/>
      <c r="H217" s="24">
        <v>1</v>
      </c>
      <c r="I217" s="63">
        <v>1996914.08</v>
      </c>
      <c r="J217" s="63">
        <v>1996914.08</v>
      </c>
      <c r="K217" s="24" t="s">
        <v>1142</v>
      </c>
      <c r="L217" s="24">
        <v>1</v>
      </c>
      <c r="M217" s="60">
        <v>1983531.14</v>
      </c>
      <c r="N217" s="60">
        <v>1983531.1400000001</v>
      </c>
      <c r="O217" s="24" t="s">
        <v>1396</v>
      </c>
    </row>
    <row r="218" spans="1:15" ht="50.25" customHeight="1" x14ac:dyDescent="0.2">
      <c r="A218" s="30">
        <v>13</v>
      </c>
      <c r="B218" s="52" t="s">
        <v>437</v>
      </c>
      <c r="C218" s="26">
        <v>14</v>
      </c>
      <c r="D218" s="26">
        <v>101</v>
      </c>
      <c r="E218" s="19" t="s">
        <v>225</v>
      </c>
      <c r="F218" s="137" t="s">
        <v>226</v>
      </c>
      <c r="G218" s="190" t="s">
        <v>577</v>
      </c>
      <c r="H218" s="24">
        <v>1</v>
      </c>
      <c r="I218" s="63">
        <v>3640253.0100000007</v>
      </c>
      <c r="J218" s="63">
        <v>1820126.4999999998</v>
      </c>
      <c r="K218" s="24" t="s">
        <v>816</v>
      </c>
      <c r="L218" s="24">
        <v>1</v>
      </c>
      <c r="M218" s="60">
        <v>3596013.34</v>
      </c>
      <c r="N218" s="60">
        <v>1798006.67</v>
      </c>
      <c r="O218" s="24" t="s">
        <v>1447</v>
      </c>
    </row>
    <row r="219" spans="1:15" ht="50.25" customHeight="1" x14ac:dyDescent="0.2">
      <c r="A219" s="30">
        <v>14</v>
      </c>
      <c r="B219" s="52" t="s">
        <v>716</v>
      </c>
      <c r="C219" s="26">
        <v>15</v>
      </c>
      <c r="D219" s="26">
        <v>302</v>
      </c>
      <c r="E219" s="185" t="s">
        <v>653</v>
      </c>
      <c r="F219" s="137" t="s">
        <v>263</v>
      </c>
      <c r="G219" s="190" t="s">
        <v>654</v>
      </c>
      <c r="H219" s="24">
        <v>1</v>
      </c>
      <c r="I219" s="63">
        <v>5088892.5</v>
      </c>
      <c r="J219" s="63">
        <v>2544446.25</v>
      </c>
      <c r="K219" s="24" t="s">
        <v>1179</v>
      </c>
      <c r="L219" s="24">
        <v>1</v>
      </c>
      <c r="M219" s="60">
        <v>5088892.5</v>
      </c>
      <c r="N219" s="60">
        <v>2544446.25</v>
      </c>
      <c r="O219" s="24" t="s">
        <v>1388</v>
      </c>
    </row>
    <row r="220" spans="1:15" ht="50.25" customHeight="1" x14ac:dyDescent="0.2">
      <c r="A220" s="30">
        <v>15</v>
      </c>
      <c r="B220" s="52" t="s">
        <v>784</v>
      </c>
      <c r="C220" s="26">
        <v>18</v>
      </c>
      <c r="D220" s="26">
        <v>202</v>
      </c>
      <c r="E220" s="185"/>
      <c r="F220" s="137"/>
      <c r="G220" s="190"/>
      <c r="H220" s="24">
        <v>1</v>
      </c>
      <c r="I220" s="63">
        <v>900000</v>
      </c>
      <c r="J220" s="63">
        <f>400000+500000</f>
        <v>900000</v>
      </c>
      <c r="K220" s="24" t="s">
        <v>826</v>
      </c>
      <c r="L220" s="24">
        <v>1</v>
      </c>
      <c r="M220" s="60">
        <f>44312.93+72738.46+45433.23+87489.28+111234.54+83767.97+66347.46+89823.65</f>
        <v>601147.52</v>
      </c>
      <c r="N220" s="60">
        <f>44312.93+72738.46+45433.23+87489.28+111234.54+83767.97+66347.46+89823.65</f>
        <v>601147.52</v>
      </c>
      <c r="O220" s="52" t="s">
        <v>1438</v>
      </c>
    </row>
    <row r="221" spans="1:15" ht="50.25" customHeight="1" x14ac:dyDescent="0.2">
      <c r="A221" s="30">
        <v>16</v>
      </c>
      <c r="B221" s="52" t="s">
        <v>845</v>
      </c>
      <c r="C221" s="26">
        <v>16</v>
      </c>
      <c r="D221" s="26">
        <v>101</v>
      </c>
      <c r="E221" s="185" t="s">
        <v>235</v>
      </c>
      <c r="F221" s="137" t="s">
        <v>236</v>
      </c>
      <c r="G221" s="190" t="s">
        <v>955</v>
      </c>
      <c r="H221" s="24">
        <v>1</v>
      </c>
      <c r="I221" s="63">
        <v>6833520</v>
      </c>
      <c r="J221" s="63">
        <v>3416760</v>
      </c>
      <c r="K221" s="24" t="s">
        <v>1190</v>
      </c>
      <c r="L221" s="24">
        <v>1</v>
      </c>
      <c r="M221" s="60">
        <v>6766049.0999999996</v>
      </c>
      <c r="N221" s="60">
        <v>3383024.5500000003</v>
      </c>
      <c r="O221" s="24" t="s">
        <v>1524</v>
      </c>
    </row>
    <row r="222" spans="1:15" ht="50.25" customHeight="1" x14ac:dyDescent="0.2">
      <c r="A222" s="30">
        <v>17</v>
      </c>
      <c r="B222" s="52" t="s">
        <v>896</v>
      </c>
      <c r="C222" s="26">
        <v>16</v>
      </c>
      <c r="D222" s="26">
        <v>101</v>
      </c>
      <c r="E222" s="185" t="s">
        <v>237</v>
      </c>
      <c r="F222" s="137" t="s">
        <v>238</v>
      </c>
      <c r="G222" s="190" t="s">
        <v>956</v>
      </c>
      <c r="H222" s="24">
        <v>1</v>
      </c>
      <c r="I222" s="63">
        <v>518502.32</v>
      </c>
      <c r="J222" s="63">
        <v>259251.16</v>
      </c>
      <c r="K222" s="24" t="s">
        <v>1306</v>
      </c>
      <c r="L222" s="24">
        <v>1</v>
      </c>
      <c r="M222" s="59">
        <v>518502.32</v>
      </c>
      <c r="N222" s="59">
        <f>194438.37+64812.79</f>
        <v>259251.16</v>
      </c>
      <c r="O222" s="24" t="s">
        <v>1430</v>
      </c>
    </row>
    <row r="223" spans="1:15" ht="50.25" customHeight="1" x14ac:dyDescent="0.2">
      <c r="A223" s="30">
        <v>18</v>
      </c>
      <c r="B223" s="52" t="s">
        <v>902</v>
      </c>
      <c r="C223" s="26">
        <v>16</v>
      </c>
      <c r="D223" s="26">
        <v>101</v>
      </c>
      <c r="E223" s="185" t="s">
        <v>237</v>
      </c>
      <c r="F223" s="137" t="s">
        <v>238</v>
      </c>
      <c r="G223" s="190" t="s">
        <v>993</v>
      </c>
      <c r="H223" s="24">
        <v>1</v>
      </c>
      <c r="I223" s="63">
        <v>1020549.6</v>
      </c>
      <c r="J223" s="63">
        <v>510274.8</v>
      </c>
      <c r="K223" s="24" t="s">
        <v>1308</v>
      </c>
      <c r="L223" s="24">
        <v>1</v>
      </c>
      <c r="M223" s="60">
        <v>1007508.98</v>
      </c>
      <c r="N223" s="60">
        <v>503754.49</v>
      </c>
      <c r="O223" s="24" t="s">
        <v>1514</v>
      </c>
    </row>
    <row r="224" spans="1:15" ht="50.25" customHeight="1" x14ac:dyDescent="0.2">
      <c r="A224" s="30">
        <v>19</v>
      </c>
      <c r="B224" s="52" t="s">
        <v>922</v>
      </c>
      <c r="C224" s="26">
        <v>16</v>
      </c>
      <c r="D224" s="26">
        <v>101</v>
      </c>
      <c r="E224" s="185" t="s">
        <v>227</v>
      </c>
      <c r="F224" s="137" t="s">
        <v>228</v>
      </c>
      <c r="G224" s="190" t="s">
        <v>956</v>
      </c>
      <c r="H224" s="24">
        <v>1</v>
      </c>
      <c r="I224" s="63">
        <v>3417826.77</v>
      </c>
      <c r="J224" s="63">
        <v>1708913.38</v>
      </c>
      <c r="K224" s="182">
        <v>41990</v>
      </c>
      <c r="L224" s="24">
        <v>1</v>
      </c>
      <c r="M224" s="60">
        <v>3411610.77</v>
      </c>
      <c r="N224" s="60">
        <v>1705805.38</v>
      </c>
      <c r="O224" s="24" t="s">
        <v>1532</v>
      </c>
    </row>
    <row r="225" spans="1:15" ht="50.25" customHeight="1" x14ac:dyDescent="0.2">
      <c r="A225" s="30">
        <v>20</v>
      </c>
      <c r="B225" s="52" t="s">
        <v>944</v>
      </c>
      <c r="C225" s="26">
        <v>16</v>
      </c>
      <c r="D225" s="26">
        <v>101</v>
      </c>
      <c r="E225" s="185" t="s">
        <v>235</v>
      </c>
      <c r="F225" s="137" t="s">
        <v>236</v>
      </c>
      <c r="G225" s="190" t="s">
        <v>1014</v>
      </c>
      <c r="H225" s="24">
        <v>1</v>
      </c>
      <c r="I225" s="63">
        <v>6834600</v>
      </c>
      <c r="J225" s="63">
        <v>3759030</v>
      </c>
      <c r="K225" s="24" t="s">
        <v>1335</v>
      </c>
      <c r="L225" s="24">
        <v>1</v>
      </c>
      <c r="M225" s="60">
        <v>6834600</v>
      </c>
      <c r="N225" s="60">
        <v>3759030</v>
      </c>
      <c r="O225" s="24" t="s">
        <v>1501</v>
      </c>
    </row>
    <row r="226" spans="1:15" ht="50.25" customHeight="1" x14ac:dyDescent="0.2">
      <c r="A226" s="30">
        <v>21</v>
      </c>
      <c r="B226" s="52" t="s">
        <v>1233</v>
      </c>
      <c r="C226" s="26">
        <v>21</v>
      </c>
      <c r="D226" s="26">
        <v>101</v>
      </c>
      <c r="E226" s="185"/>
      <c r="F226" s="137"/>
      <c r="G226" s="190" t="s">
        <v>1260</v>
      </c>
      <c r="H226" s="24">
        <v>1</v>
      </c>
      <c r="I226" s="63">
        <v>416960.54</v>
      </c>
      <c r="J226" s="63">
        <v>208480.27</v>
      </c>
      <c r="K226" s="24" t="s">
        <v>1381</v>
      </c>
      <c r="L226" s="24">
        <v>1</v>
      </c>
      <c r="M226" s="60">
        <v>415891.42</v>
      </c>
      <c r="N226" s="60">
        <v>207945.71</v>
      </c>
      <c r="O226" s="24" t="s">
        <v>1434</v>
      </c>
    </row>
    <row r="227" spans="1:15" ht="50.25" customHeight="1" x14ac:dyDescent="0.2">
      <c r="A227" s="30">
        <v>22</v>
      </c>
      <c r="B227" s="52" t="s">
        <v>1255</v>
      </c>
      <c r="C227" s="26">
        <v>21</v>
      </c>
      <c r="D227" s="26">
        <v>101</v>
      </c>
      <c r="E227" s="185"/>
      <c r="F227" s="137"/>
      <c r="G227" s="190" t="s">
        <v>956</v>
      </c>
      <c r="H227" s="24">
        <v>1</v>
      </c>
      <c r="I227" s="63">
        <v>546718.4</v>
      </c>
      <c r="J227" s="63">
        <v>273359.2</v>
      </c>
      <c r="K227" s="24" t="s">
        <v>1367</v>
      </c>
      <c r="L227" s="24">
        <v>1</v>
      </c>
      <c r="M227" s="60">
        <v>546718.4</v>
      </c>
      <c r="N227" s="60">
        <v>273359.2</v>
      </c>
      <c r="O227" s="24" t="s">
        <v>1409</v>
      </c>
    </row>
    <row r="228" spans="1:15" x14ac:dyDescent="0.2">
      <c r="B228" s="52"/>
      <c r="C228" s="26"/>
      <c r="D228" s="26"/>
      <c r="E228" s="26"/>
      <c r="F228" s="137"/>
      <c r="G228" s="190"/>
      <c r="H228" s="50"/>
      <c r="I228" s="170"/>
      <c r="J228" s="170"/>
      <c r="K228" s="50"/>
      <c r="L228" s="50"/>
      <c r="M228" s="178"/>
      <c r="N228" s="177"/>
      <c r="O228" s="31"/>
    </row>
    <row r="229" spans="1:15" s="11" customFormat="1" ht="16.5" thickBot="1" x14ac:dyDescent="0.25">
      <c r="A229" s="223" t="s">
        <v>2</v>
      </c>
      <c r="B229" s="223"/>
      <c r="C229" s="184"/>
      <c r="D229" s="184"/>
      <c r="E229" s="184"/>
      <c r="F229" s="184"/>
      <c r="G229" s="140"/>
      <c r="H229" s="187">
        <f>SUM(H206:H228)</f>
        <v>22</v>
      </c>
      <c r="I229" s="188">
        <f>SUM(I206:I228)</f>
        <v>100998996.58</v>
      </c>
      <c r="J229" s="188">
        <f>SUM(J206:J228)</f>
        <v>58283663.75</v>
      </c>
      <c r="K229" s="186">
        <f>COUNTA(K206:K228)</f>
        <v>22</v>
      </c>
      <c r="L229" s="187">
        <f>SUM(L206:L228)</f>
        <v>22</v>
      </c>
      <c r="M229" s="188">
        <f>SUM(M206:M228)</f>
        <v>97505736.639999986</v>
      </c>
      <c r="N229" s="188">
        <f>SUM(N206:N228)</f>
        <v>56244918.270000003</v>
      </c>
      <c r="O229" s="186">
        <f>COUNTA(O205:O228)</f>
        <v>22</v>
      </c>
    </row>
    <row r="230" spans="1:15" s="10" customFormat="1" ht="16.5" thickTop="1" x14ac:dyDescent="0.2">
      <c r="A230" s="7"/>
      <c r="B230" s="7"/>
      <c r="C230" s="7"/>
      <c r="D230" s="7"/>
      <c r="E230" s="7"/>
      <c r="F230" s="135"/>
      <c r="G230" s="145"/>
      <c r="I230" s="36"/>
      <c r="J230" s="36"/>
      <c r="K230" s="27"/>
      <c r="M230" s="7"/>
      <c r="N230" s="7"/>
      <c r="O230" s="7"/>
    </row>
    <row r="231" spans="1:15" ht="19.5" x14ac:dyDescent="0.2">
      <c r="A231" s="56" t="s">
        <v>25</v>
      </c>
      <c r="B231" s="56"/>
      <c r="C231" s="102"/>
      <c r="D231" s="102"/>
      <c r="E231" s="102"/>
      <c r="F231" s="136"/>
      <c r="G231" s="136"/>
      <c r="H231" s="24"/>
      <c r="I231" s="38"/>
      <c r="J231" s="38"/>
      <c r="K231" s="31"/>
      <c r="L231" s="24"/>
      <c r="M231" s="31"/>
      <c r="N231" s="31"/>
      <c r="O231" s="31"/>
    </row>
    <row r="232" spans="1:15" ht="30.75" customHeight="1" x14ac:dyDescent="0.2">
      <c r="A232" s="122">
        <v>1</v>
      </c>
      <c r="B232" s="24" t="s">
        <v>190</v>
      </c>
      <c r="C232" s="26">
        <v>7</v>
      </c>
      <c r="D232" s="26">
        <v>301</v>
      </c>
      <c r="E232" s="26" t="s">
        <v>253</v>
      </c>
      <c r="F232" s="137" t="s">
        <v>254</v>
      </c>
      <c r="G232" s="137"/>
      <c r="H232" s="3">
        <v>1</v>
      </c>
      <c r="I232" s="63">
        <v>987967.68</v>
      </c>
      <c r="J232" s="63">
        <v>987967.68</v>
      </c>
      <c r="K232" s="24" t="s">
        <v>486</v>
      </c>
      <c r="L232" s="3">
        <v>1</v>
      </c>
      <c r="M232" s="60">
        <v>957074.15</v>
      </c>
      <c r="N232" s="60">
        <v>957074.15</v>
      </c>
      <c r="O232" s="24" t="s">
        <v>749</v>
      </c>
    </row>
    <row r="233" spans="1:15" ht="45.75" customHeight="1" x14ac:dyDescent="0.2">
      <c r="A233" s="122">
        <v>2</v>
      </c>
      <c r="B233" s="24" t="s">
        <v>191</v>
      </c>
      <c r="C233" s="26">
        <v>7</v>
      </c>
      <c r="D233" s="26">
        <v>301</v>
      </c>
      <c r="E233" s="26" t="s">
        <v>251</v>
      </c>
      <c r="F233" s="137" t="s">
        <v>252</v>
      </c>
      <c r="G233" s="137"/>
      <c r="H233" s="3">
        <v>1</v>
      </c>
      <c r="I233" s="63">
        <v>6815873.75</v>
      </c>
      <c r="J233" s="63">
        <v>6815873.75</v>
      </c>
      <c r="K233" s="24" t="s">
        <v>537</v>
      </c>
      <c r="L233" s="3">
        <v>1</v>
      </c>
      <c r="M233" s="60">
        <v>6372544.6799999997</v>
      </c>
      <c r="N233" s="60">
        <v>6372544.6799999997</v>
      </c>
      <c r="O233" s="24" t="s">
        <v>1103</v>
      </c>
    </row>
    <row r="234" spans="1:15" ht="31.5" customHeight="1" x14ac:dyDescent="0.2">
      <c r="A234" s="122">
        <v>3</v>
      </c>
      <c r="B234" s="24" t="s">
        <v>367</v>
      </c>
      <c r="C234" s="26">
        <v>9</v>
      </c>
      <c r="D234" s="26">
        <v>302</v>
      </c>
      <c r="E234" s="26" t="s">
        <v>257</v>
      </c>
      <c r="F234" s="137" t="s">
        <v>258</v>
      </c>
      <c r="G234" s="167" t="s">
        <v>373</v>
      </c>
      <c r="H234" s="3">
        <v>1</v>
      </c>
      <c r="I234" s="63">
        <v>1073177</v>
      </c>
      <c r="J234" s="63">
        <v>536588.5</v>
      </c>
      <c r="K234" s="24" t="s">
        <v>498</v>
      </c>
      <c r="L234" s="3">
        <v>1</v>
      </c>
      <c r="M234" s="60">
        <v>1053897</v>
      </c>
      <c r="N234" s="60">
        <v>526948.5</v>
      </c>
      <c r="O234" s="24" t="s">
        <v>1188</v>
      </c>
    </row>
    <row r="235" spans="1:15" ht="45.75" customHeight="1" x14ac:dyDescent="0.2">
      <c r="A235" s="122">
        <v>4</v>
      </c>
      <c r="B235" s="52" t="s">
        <v>449</v>
      </c>
      <c r="C235" s="26">
        <v>12</v>
      </c>
      <c r="D235" s="26">
        <v>302</v>
      </c>
      <c r="E235" s="26" t="s">
        <v>265</v>
      </c>
      <c r="F235" s="137" t="s">
        <v>266</v>
      </c>
      <c r="G235" s="190"/>
      <c r="H235" s="3">
        <v>1</v>
      </c>
      <c r="I235" s="63">
        <v>646765.43999999994</v>
      </c>
      <c r="J235" s="63">
        <v>323382.71999999997</v>
      </c>
      <c r="K235" s="24" t="s">
        <v>599</v>
      </c>
      <c r="L235" s="3">
        <v>1</v>
      </c>
      <c r="M235" s="60">
        <v>597259.1</v>
      </c>
      <c r="N235" s="60">
        <v>298629.55</v>
      </c>
      <c r="O235" s="24" t="s">
        <v>1396</v>
      </c>
    </row>
    <row r="236" spans="1:15" ht="40.5" customHeight="1" x14ac:dyDescent="0.2">
      <c r="A236" s="122">
        <v>5</v>
      </c>
      <c r="B236" s="52" t="s">
        <v>454</v>
      </c>
      <c r="C236" s="26">
        <v>12</v>
      </c>
      <c r="D236" s="26">
        <v>302</v>
      </c>
      <c r="E236" s="26" t="s">
        <v>257</v>
      </c>
      <c r="F236" s="137" t="s">
        <v>258</v>
      </c>
      <c r="G236" s="190"/>
      <c r="H236" s="3">
        <v>1</v>
      </c>
      <c r="I236" s="63">
        <v>1137270</v>
      </c>
      <c r="J236" s="63">
        <v>568635</v>
      </c>
      <c r="K236" s="24" t="s">
        <v>586</v>
      </c>
      <c r="L236" s="3">
        <v>1</v>
      </c>
      <c r="M236" s="60">
        <v>1112973.3500000001</v>
      </c>
      <c r="N236" s="60">
        <v>556486.67000000004</v>
      </c>
      <c r="O236" s="24" t="s">
        <v>1387</v>
      </c>
    </row>
    <row r="237" spans="1:15" ht="40.5" customHeight="1" x14ac:dyDescent="0.2">
      <c r="A237" s="122">
        <v>6</v>
      </c>
      <c r="B237" s="52" t="s">
        <v>509</v>
      </c>
      <c r="C237" s="26">
        <v>13</v>
      </c>
      <c r="D237" s="26">
        <v>301</v>
      </c>
      <c r="E237" s="26" t="s">
        <v>253</v>
      </c>
      <c r="F237" s="137" t="s">
        <v>254</v>
      </c>
      <c r="G237" s="190"/>
      <c r="H237" s="3">
        <v>1</v>
      </c>
      <c r="I237" s="63">
        <v>704759.41</v>
      </c>
      <c r="J237" s="63">
        <v>704759.41</v>
      </c>
      <c r="K237" s="24" t="s">
        <v>1091</v>
      </c>
      <c r="L237" s="3">
        <v>1</v>
      </c>
      <c r="M237" s="60">
        <v>704277.76</v>
      </c>
      <c r="N237" s="60">
        <v>704277.76</v>
      </c>
      <c r="O237" s="24" t="s">
        <v>1485</v>
      </c>
    </row>
    <row r="238" spans="1:15" ht="40.5" customHeight="1" x14ac:dyDescent="0.2">
      <c r="A238" s="122">
        <v>7</v>
      </c>
      <c r="B238" s="52" t="s">
        <v>511</v>
      </c>
      <c r="C238" s="26">
        <v>13</v>
      </c>
      <c r="D238" s="26">
        <v>301</v>
      </c>
      <c r="E238" s="26" t="s">
        <v>251</v>
      </c>
      <c r="F238" s="137" t="s">
        <v>252</v>
      </c>
      <c r="G238" s="190"/>
      <c r="H238" s="3">
        <v>1</v>
      </c>
      <c r="I238" s="63">
        <v>1329484.0900000001</v>
      </c>
      <c r="J238" s="63">
        <v>1329484.0899999999</v>
      </c>
      <c r="K238" s="24" t="s">
        <v>1326</v>
      </c>
      <c r="L238" s="3">
        <v>1</v>
      </c>
      <c r="M238" s="60">
        <v>1234927.98</v>
      </c>
      <c r="N238" s="60">
        <v>1234927.98</v>
      </c>
      <c r="O238" s="24" t="s">
        <v>1489</v>
      </c>
    </row>
    <row r="239" spans="1:15" ht="40.5" customHeight="1" x14ac:dyDescent="0.2">
      <c r="A239" s="122">
        <v>8</v>
      </c>
      <c r="B239" s="52" t="s">
        <v>511</v>
      </c>
      <c r="C239" s="26">
        <v>13</v>
      </c>
      <c r="D239" s="26">
        <v>301</v>
      </c>
      <c r="E239" s="26" t="s">
        <v>251</v>
      </c>
      <c r="F239" s="137" t="s">
        <v>252</v>
      </c>
      <c r="G239" s="190"/>
      <c r="H239" s="3">
        <v>1</v>
      </c>
      <c r="I239" s="63">
        <v>805416.8</v>
      </c>
      <c r="J239" s="63">
        <v>805416.8</v>
      </c>
      <c r="K239" s="24" t="s">
        <v>1156</v>
      </c>
      <c r="L239" s="3">
        <v>1</v>
      </c>
      <c r="M239" s="60">
        <v>786362.88</v>
      </c>
      <c r="N239" s="60">
        <v>786362.88</v>
      </c>
      <c r="O239" s="24" t="s">
        <v>1467</v>
      </c>
    </row>
    <row r="240" spans="1:15" ht="40.5" customHeight="1" x14ac:dyDescent="0.2">
      <c r="A240" s="122">
        <v>9</v>
      </c>
      <c r="B240" s="52" t="s">
        <v>526</v>
      </c>
      <c r="C240" s="26">
        <v>13</v>
      </c>
      <c r="D240" s="26">
        <v>301</v>
      </c>
      <c r="E240" s="26" t="s">
        <v>253</v>
      </c>
      <c r="F240" s="137" t="s">
        <v>254</v>
      </c>
      <c r="G240" s="190"/>
      <c r="H240" s="3">
        <v>1</v>
      </c>
      <c r="I240" s="63">
        <v>1323415.97</v>
      </c>
      <c r="J240" s="63">
        <v>1323415.97</v>
      </c>
      <c r="K240" s="24" t="s">
        <v>1133</v>
      </c>
      <c r="L240" s="3">
        <v>1</v>
      </c>
      <c r="M240" s="60">
        <v>1315942.8</v>
      </c>
      <c r="N240" s="60">
        <v>1315942.8</v>
      </c>
      <c r="O240" s="24" t="s">
        <v>1480</v>
      </c>
    </row>
    <row r="241" spans="1:15" ht="40.5" customHeight="1" x14ac:dyDescent="0.2">
      <c r="A241" s="122">
        <v>10</v>
      </c>
      <c r="B241" s="52" t="s">
        <v>191</v>
      </c>
      <c r="C241" s="26">
        <v>13</v>
      </c>
      <c r="D241" s="26">
        <v>301</v>
      </c>
      <c r="E241" s="26" t="s">
        <v>253</v>
      </c>
      <c r="F241" s="137" t="s">
        <v>254</v>
      </c>
      <c r="G241" s="190"/>
      <c r="H241" s="3">
        <v>1</v>
      </c>
      <c r="I241" s="63">
        <v>1014812.67</v>
      </c>
      <c r="J241" s="63">
        <v>1014812.67</v>
      </c>
      <c r="K241" s="24" t="s">
        <v>1109</v>
      </c>
      <c r="L241" s="3">
        <v>1</v>
      </c>
      <c r="M241" s="60">
        <v>999392.51</v>
      </c>
      <c r="N241" s="60">
        <v>999392.51</v>
      </c>
      <c r="O241" s="24" t="s">
        <v>1406</v>
      </c>
    </row>
    <row r="242" spans="1:15" ht="40.5" customHeight="1" x14ac:dyDescent="0.2">
      <c r="A242" s="122">
        <v>11</v>
      </c>
      <c r="B242" s="52" t="s">
        <v>530</v>
      </c>
      <c r="C242" s="26">
        <v>13</v>
      </c>
      <c r="D242" s="26">
        <v>301</v>
      </c>
      <c r="E242" s="26" t="s">
        <v>253</v>
      </c>
      <c r="F242" s="137" t="s">
        <v>254</v>
      </c>
      <c r="G242" s="190"/>
      <c r="H242" s="3">
        <v>1</v>
      </c>
      <c r="I242" s="63">
        <v>1299144.25</v>
      </c>
      <c r="J242" s="63">
        <v>1299144.25</v>
      </c>
      <c r="K242" s="24" t="s">
        <v>1348</v>
      </c>
      <c r="L242" s="3">
        <v>1</v>
      </c>
      <c r="M242" s="60">
        <v>1072680.07</v>
      </c>
      <c r="N242" s="60">
        <v>1072680.07</v>
      </c>
      <c r="O242" s="24" t="s">
        <v>1475</v>
      </c>
    </row>
    <row r="243" spans="1:15" ht="40.5" customHeight="1" x14ac:dyDescent="0.2">
      <c r="A243" s="122">
        <v>12</v>
      </c>
      <c r="B243" s="52" t="s">
        <v>534</v>
      </c>
      <c r="C243" s="26">
        <v>13</v>
      </c>
      <c r="D243" s="26">
        <v>301</v>
      </c>
      <c r="E243" s="26" t="s">
        <v>253</v>
      </c>
      <c r="F243" s="137" t="s">
        <v>254</v>
      </c>
      <c r="G243" s="190"/>
      <c r="H243" s="3">
        <v>1</v>
      </c>
      <c r="I243" s="63">
        <v>1783556.2</v>
      </c>
      <c r="J243" s="63">
        <v>1783556.2</v>
      </c>
      <c r="K243" s="24" t="s">
        <v>1372</v>
      </c>
      <c r="L243" s="3">
        <v>1</v>
      </c>
      <c r="M243" s="60">
        <v>1673203.58</v>
      </c>
      <c r="N243" s="60">
        <v>1673203.58</v>
      </c>
      <c r="O243" s="24" t="s">
        <v>1472</v>
      </c>
    </row>
    <row r="244" spans="1:15" ht="40.5" customHeight="1" x14ac:dyDescent="0.2">
      <c r="A244" s="122">
        <v>13</v>
      </c>
      <c r="B244" s="52" t="s">
        <v>102</v>
      </c>
      <c r="C244" s="26">
        <v>13</v>
      </c>
      <c r="D244" s="26">
        <v>301</v>
      </c>
      <c r="E244" s="26" t="s">
        <v>253</v>
      </c>
      <c r="F244" s="137" t="s">
        <v>254</v>
      </c>
      <c r="G244" s="190"/>
      <c r="H244" s="3">
        <v>1</v>
      </c>
      <c r="I244" s="63">
        <v>2210239.25</v>
      </c>
      <c r="J244" s="63">
        <v>2210239.25</v>
      </c>
      <c r="K244" s="24" t="s">
        <v>1279</v>
      </c>
      <c r="L244" s="3">
        <v>1</v>
      </c>
      <c r="M244" s="60">
        <v>2077367.19</v>
      </c>
      <c r="N244" s="60">
        <v>2077367.19</v>
      </c>
      <c r="O244" s="24" t="s">
        <v>1416</v>
      </c>
    </row>
    <row r="245" spans="1:15" ht="40.5" customHeight="1" x14ac:dyDescent="0.2">
      <c r="A245" s="122">
        <v>14</v>
      </c>
      <c r="B245" s="52" t="s">
        <v>388</v>
      </c>
      <c r="C245" s="26">
        <v>14</v>
      </c>
      <c r="D245" s="26">
        <v>101</v>
      </c>
      <c r="E245" s="26" t="s">
        <v>235</v>
      </c>
      <c r="F245" s="137" t="s">
        <v>236</v>
      </c>
      <c r="G245" s="190" t="s">
        <v>573</v>
      </c>
      <c r="H245" s="3">
        <v>1</v>
      </c>
      <c r="I245" s="63">
        <v>253833.64</v>
      </c>
      <c r="J245" s="63">
        <v>164991.87</v>
      </c>
      <c r="K245" s="24" t="s">
        <v>765</v>
      </c>
      <c r="L245" s="3">
        <v>1</v>
      </c>
      <c r="M245" s="60">
        <v>253833.64</v>
      </c>
      <c r="N245" s="60">
        <v>164991.87</v>
      </c>
      <c r="O245" s="24" t="s">
        <v>1062</v>
      </c>
    </row>
    <row r="246" spans="1:15" ht="40.5" customHeight="1" x14ac:dyDescent="0.2">
      <c r="A246" s="122">
        <v>15</v>
      </c>
      <c r="B246" s="52" t="s">
        <v>1128</v>
      </c>
      <c r="C246" s="26">
        <v>15</v>
      </c>
      <c r="D246" s="26">
        <v>302</v>
      </c>
      <c r="E246" s="193" t="s">
        <v>257</v>
      </c>
      <c r="F246" s="137" t="s">
        <v>258</v>
      </c>
      <c r="G246" s="190" t="s">
        <v>632</v>
      </c>
      <c r="H246" s="3">
        <v>1</v>
      </c>
      <c r="I246" s="63">
        <v>882096.32000000007</v>
      </c>
      <c r="J246" s="63">
        <v>441048.16000000003</v>
      </c>
      <c r="K246" s="24" t="s">
        <v>1298</v>
      </c>
      <c r="L246" s="3">
        <v>1</v>
      </c>
      <c r="M246" s="60">
        <v>790346.83</v>
      </c>
      <c r="N246" s="60">
        <v>395173.41000000003</v>
      </c>
      <c r="O246" s="24" t="s">
        <v>1526</v>
      </c>
    </row>
    <row r="247" spans="1:15" ht="40.5" customHeight="1" x14ac:dyDescent="0.2">
      <c r="A247" s="122">
        <v>16</v>
      </c>
      <c r="B247" s="52" t="s">
        <v>646</v>
      </c>
      <c r="C247" s="26">
        <v>15</v>
      </c>
      <c r="D247" s="26">
        <v>302</v>
      </c>
      <c r="E247" s="193" t="s">
        <v>257</v>
      </c>
      <c r="F247" s="137" t="s">
        <v>258</v>
      </c>
      <c r="G247" s="190" t="s">
        <v>632</v>
      </c>
      <c r="H247" s="3">
        <v>1</v>
      </c>
      <c r="I247" s="63">
        <v>1120875</v>
      </c>
      <c r="J247" s="63">
        <v>560437.5</v>
      </c>
      <c r="K247" s="24" t="s">
        <v>1296</v>
      </c>
      <c r="L247" s="3">
        <v>1</v>
      </c>
      <c r="M247" s="60">
        <v>1085198.07</v>
      </c>
      <c r="N247" s="60">
        <v>542599.03</v>
      </c>
      <c r="O247" s="24" t="s">
        <v>1485</v>
      </c>
    </row>
    <row r="248" spans="1:15" ht="40.5" customHeight="1" x14ac:dyDescent="0.2">
      <c r="A248" s="122">
        <v>17</v>
      </c>
      <c r="B248" s="52" t="s">
        <v>706</v>
      </c>
      <c r="C248" s="26">
        <v>15</v>
      </c>
      <c r="D248" s="26">
        <v>302</v>
      </c>
      <c r="E248" s="193" t="s">
        <v>643</v>
      </c>
      <c r="F248" s="137" t="s">
        <v>258</v>
      </c>
      <c r="G248" s="190" t="s">
        <v>644</v>
      </c>
      <c r="H248" s="3">
        <v>1</v>
      </c>
      <c r="I248" s="63">
        <v>1130865</v>
      </c>
      <c r="J248" s="63">
        <f>424074.37+141358.13</f>
        <v>565432.5</v>
      </c>
      <c r="K248" s="24" t="s">
        <v>1333</v>
      </c>
      <c r="L248" s="3">
        <v>1</v>
      </c>
      <c r="M248" s="60">
        <v>1129095</v>
      </c>
      <c r="N248" s="60">
        <v>564547.5</v>
      </c>
      <c r="O248" s="182" t="s">
        <v>1526</v>
      </c>
    </row>
    <row r="249" spans="1:15" ht="40.5" customHeight="1" x14ac:dyDescent="0.2">
      <c r="A249" s="122">
        <v>18</v>
      </c>
      <c r="B249" s="52" t="s">
        <v>713</v>
      </c>
      <c r="C249" s="26">
        <v>15</v>
      </c>
      <c r="D249" s="26">
        <v>302</v>
      </c>
      <c r="E249" s="193" t="s">
        <v>643</v>
      </c>
      <c r="F249" s="137" t="s">
        <v>258</v>
      </c>
      <c r="G249" s="190" t="s">
        <v>644</v>
      </c>
      <c r="H249" s="3">
        <v>1</v>
      </c>
      <c r="I249" s="63">
        <v>1125973.3600000001</v>
      </c>
      <c r="J249" s="63">
        <v>562986.68000000005</v>
      </c>
      <c r="K249" s="24" t="s">
        <v>1132</v>
      </c>
      <c r="L249" s="3">
        <v>1</v>
      </c>
      <c r="M249" s="60">
        <v>862940.47</v>
      </c>
      <c r="N249" s="60">
        <v>431470.23</v>
      </c>
      <c r="O249" s="24" t="s">
        <v>1498</v>
      </c>
    </row>
    <row r="250" spans="1:15" ht="40.5" customHeight="1" x14ac:dyDescent="0.2">
      <c r="A250" s="122">
        <v>19</v>
      </c>
      <c r="B250" s="52" t="s">
        <v>717</v>
      </c>
      <c r="C250" s="26">
        <v>15</v>
      </c>
      <c r="D250" s="26">
        <v>302</v>
      </c>
      <c r="E250" s="200" t="s">
        <v>631</v>
      </c>
      <c r="F250" s="137" t="s">
        <v>258</v>
      </c>
      <c r="G250" s="190" t="s">
        <v>632</v>
      </c>
      <c r="H250" s="3">
        <v>1</v>
      </c>
      <c r="I250" s="63">
        <v>1130865</v>
      </c>
      <c r="J250" s="63">
        <v>565432.5</v>
      </c>
      <c r="K250" s="24" t="s">
        <v>1203</v>
      </c>
      <c r="L250" s="3">
        <v>1</v>
      </c>
      <c r="M250" s="60">
        <v>1130865</v>
      </c>
      <c r="N250" s="60">
        <v>565432.5</v>
      </c>
      <c r="O250" s="24" t="s">
        <v>1474</v>
      </c>
    </row>
    <row r="251" spans="1:15" ht="40.5" customHeight="1" x14ac:dyDescent="0.2">
      <c r="A251" s="122">
        <v>20</v>
      </c>
      <c r="B251" s="52" t="s">
        <v>455</v>
      </c>
      <c r="C251" s="26">
        <v>15</v>
      </c>
      <c r="D251" s="26">
        <v>302</v>
      </c>
      <c r="E251" s="200" t="s">
        <v>631</v>
      </c>
      <c r="F251" s="137" t="s">
        <v>258</v>
      </c>
      <c r="G251" s="190" t="s">
        <v>632</v>
      </c>
      <c r="H251" s="3">
        <v>1</v>
      </c>
      <c r="I251" s="63">
        <v>821826.75</v>
      </c>
      <c r="J251" s="63">
        <v>410913.37</v>
      </c>
      <c r="K251" s="24" t="s">
        <v>1201</v>
      </c>
      <c r="L251" s="3">
        <v>1</v>
      </c>
      <c r="M251" s="60">
        <v>796733.75</v>
      </c>
      <c r="N251" s="60">
        <v>398366.87</v>
      </c>
      <c r="O251" s="24" t="s">
        <v>1475</v>
      </c>
    </row>
    <row r="252" spans="1:15" ht="40.5" customHeight="1" x14ac:dyDescent="0.2">
      <c r="A252" s="122">
        <v>21</v>
      </c>
      <c r="B252" s="52" t="s">
        <v>723</v>
      </c>
      <c r="C252" s="26">
        <v>15</v>
      </c>
      <c r="D252" s="26">
        <v>302</v>
      </c>
      <c r="E252" s="200" t="s">
        <v>631</v>
      </c>
      <c r="F252" s="137" t="s">
        <v>258</v>
      </c>
      <c r="G252" s="190" t="s">
        <v>632</v>
      </c>
      <c r="H252" s="3">
        <v>1</v>
      </c>
      <c r="I252" s="63">
        <v>1129425</v>
      </c>
      <c r="J252" s="63">
        <v>564712.5</v>
      </c>
      <c r="K252" s="24" t="s">
        <v>1178</v>
      </c>
      <c r="L252" s="3">
        <v>1</v>
      </c>
      <c r="M252" s="60">
        <v>1123298.81</v>
      </c>
      <c r="N252" s="60">
        <v>561649.4</v>
      </c>
      <c r="O252" s="24" t="s">
        <v>1513</v>
      </c>
    </row>
    <row r="253" spans="1:15" s="11" customFormat="1" ht="32.25" customHeight="1" x14ac:dyDescent="0.2">
      <c r="A253" s="122">
        <v>22</v>
      </c>
      <c r="B253" s="52" t="s">
        <v>737</v>
      </c>
      <c r="C253" s="26">
        <v>15</v>
      </c>
      <c r="D253" s="26">
        <v>302</v>
      </c>
      <c r="E253" s="183" t="s">
        <v>631</v>
      </c>
      <c r="F253" s="137" t="s">
        <v>258</v>
      </c>
      <c r="G253" s="166" t="s">
        <v>632</v>
      </c>
      <c r="H253" s="24">
        <v>1</v>
      </c>
      <c r="I253" s="63">
        <v>1130865</v>
      </c>
      <c r="J253" s="63">
        <v>565432.5</v>
      </c>
      <c r="K253" s="26" t="s">
        <v>1202</v>
      </c>
      <c r="L253" s="3">
        <v>1</v>
      </c>
      <c r="M253" s="60">
        <v>1122690</v>
      </c>
      <c r="N253" s="60">
        <v>561345</v>
      </c>
      <c r="O253" s="24" t="s">
        <v>1533</v>
      </c>
    </row>
    <row r="254" spans="1:15" ht="40.5" customHeight="1" x14ac:dyDescent="0.2">
      <c r="A254" s="122">
        <v>23</v>
      </c>
      <c r="B254" s="52" t="s">
        <v>804</v>
      </c>
      <c r="C254" s="26">
        <v>18</v>
      </c>
      <c r="D254" s="26">
        <v>202</v>
      </c>
      <c r="E254" s="193"/>
      <c r="F254" s="137"/>
      <c r="G254" s="190"/>
      <c r="H254" s="3">
        <v>1</v>
      </c>
      <c r="I254" s="63">
        <v>900000</v>
      </c>
      <c r="J254" s="63">
        <f>400000+500000</f>
        <v>900000</v>
      </c>
      <c r="K254" s="24" t="s">
        <v>822</v>
      </c>
      <c r="L254" s="3">
        <v>1</v>
      </c>
      <c r="M254" s="60">
        <f>16453.27+94283.6+65187.55+209230.58+49375.71+137089.59+65745.69+119420.55</f>
        <v>756786.54</v>
      </c>
      <c r="N254" s="60">
        <f>16453.27+94283.6+65187.55+209230.58+49375.71+137089.59+65745.69+119420.55</f>
        <v>756786.54</v>
      </c>
      <c r="O254" s="52" t="s">
        <v>1454</v>
      </c>
    </row>
    <row r="255" spans="1:15" ht="40.5" customHeight="1" x14ac:dyDescent="0.2">
      <c r="A255" s="122">
        <v>24</v>
      </c>
      <c r="B255" s="52" t="s">
        <v>796</v>
      </c>
      <c r="C255" s="26">
        <v>19</v>
      </c>
      <c r="D255" s="26">
        <v>202</v>
      </c>
      <c r="E255" s="193"/>
      <c r="F255" s="137"/>
      <c r="G255" s="190"/>
      <c r="H255" s="3">
        <v>1</v>
      </c>
      <c r="I255" s="63">
        <v>900000</v>
      </c>
      <c r="J255" s="63">
        <f>400000+500000</f>
        <v>900000</v>
      </c>
      <c r="K255" s="24" t="s">
        <v>1124</v>
      </c>
      <c r="L255" s="3">
        <v>1</v>
      </c>
      <c r="M255" s="60">
        <v>826063.6399999999</v>
      </c>
      <c r="N255" s="60">
        <v>826063.6399999999</v>
      </c>
      <c r="O255" s="52" t="s">
        <v>1511</v>
      </c>
    </row>
    <row r="256" spans="1:15" x14ac:dyDescent="0.2">
      <c r="B256" s="52"/>
      <c r="C256" s="26"/>
      <c r="D256" s="26"/>
      <c r="E256" s="26"/>
      <c r="F256" s="137"/>
      <c r="G256" s="190"/>
      <c r="I256" s="38"/>
      <c r="J256" s="38"/>
      <c r="K256" s="31"/>
      <c r="M256" s="31"/>
      <c r="N256" s="31"/>
      <c r="O256" s="31"/>
    </row>
    <row r="257" spans="1:15" s="11" customFormat="1" ht="16.5" thickBot="1" x14ac:dyDescent="0.25">
      <c r="A257" s="223" t="s">
        <v>2</v>
      </c>
      <c r="B257" s="223"/>
      <c r="C257" s="184"/>
      <c r="D257" s="184"/>
      <c r="E257" s="184"/>
      <c r="F257" s="184"/>
      <c r="G257" s="140"/>
      <c r="H257" s="187">
        <f>SUM(H232:H256)</f>
        <v>24</v>
      </c>
      <c r="I257" s="188">
        <f>SUM(I232:I256)</f>
        <v>31658507.580000002</v>
      </c>
      <c r="J257" s="188">
        <f>SUM(J232:J256)</f>
        <v>25904663.870000005</v>
      </c>
      <c r="K257" s="186">
        <f>COUNTA(K232:K256)</f>
        <v>24</v>
      </c>
      <c r="L257" s="187">
        <f>SUM(L232:L256)</f>
        <v>24</v>
      </c>
      <c r="M257" s="188">
        <f>SUM(M232:M256)</f>
        <v>29835754.799999997</v>
      </c>
      <c r="N257" s="188">
        <f>SUM(N232:N256)</f>
        <v>24344264.310000006</v>
      </c>
      <c r="O257" s="186">
        <f>COUNTA(O232:O255)</f>
        <v>24</v>
      </c>
    </row>
    <row r="258" spans="1:15" s="11" customFormat="1" ht="16.5" thickTop="1" x14ac:dyDescent="0.2">
      <c r="A258" s="32"/>
      <c r="B258" s="32"/>
      <c r="C258" s="32"/>
      <c r="D258" s="32"/>
      <c r="E258" s="32"/>
      <c r="F258" s="138"/>
      <c r="G258" s="137"/>
      <c r="H258" s="64"/>
      <c r="I258" s="40"/>
      <c r="J258" s="40"/>
      <c r="K258" s="32"/>
      <c r="L258" s="64"/>
      <c r="M258" s="40"/>
      <c r="N258" s="40"/>
      <c r="O258" s="40"/>
    </row>
    <row r="259" spans="1:15" s="11" customFormat="1" ht="19.5" x14ac:dyDescent="0.2">
      <c r="A259" s="56" t="s">
        <v>23</v>
      </c>
      <c r="B259" s="56"/>
      <c r="C259" s="102"/>
      <c r="D259" s="102"/>
      <c r="E259" s="102"/>
      <c r="F259" s="136"/>
      <c r="G259" s="136"/>
      <c r="I259" s="38"/>
      <c r="J259" s="38"/>
      <c r="K259" s="31"/>
      <c r="M259" s="31"/>
      <c r="N259" s="31"/>
      <c r="O259" s="31"/>
    </row>
    <row r="260" spans="1:15" s="11" customFormat="1" ht="27" customHeight="1" x14ac:dyDescent="0.2">
      <c r="A260" s="92">
        <v>1</v>
      </c>
      <c r="B260" s="52" t="s">
        <v>157</v>
      </c>
      <c r="C260" s="26">
        <v>5</v>
      </c>
      <c r="D260" s="26">
        <v>302</v>
      </c>
      <c r="E260" s="26" t="s">
        <v>257</v>
      </c>
      <c r="F260" s="137" t="s">
        <v>258</v>
      </c>
      <c r="G260" s="153" t="s">
        <v>296</v>
      </c>
      <c r="H260" s="3">
        <v>1</v>
      </c>
      <c r="I260" s="63">
        <v>1113750</v>
      </c>
      <c r="J260" s="63">
        <v>556875</v>
      </c>
      <c r="K260" s="26" t="s">
        <v>278</v>
      </c>
      <c r="L260" s="3">
        <v>1</v>
      </c>
      <c r="M260" s="60">
        <v>1113750</v>
      </c>
      <c r="N260" s="60">
        <v>556875</v>
      </c>
      <c r="O260" s="24" t="s">
        <v>696</v>
      </c>
    </row>
    <row r="261" spans="1:15" s="11" customFormat="1" ht="34.5" customHeight="1" x14ac:dyDescent="0.2">
      <c r="A261" s="92">
        <v>2</v>
      </c>
      <c r="B261" s="24" t="s">
        <v>83</v>
      </c>
      <c r="C261" s="26">
        <v>7</v>
      </c>
      <c r="D261" s="26">
        <v>301</v>
      </c>
      <c r="E261" s="26" t="s">
        <v>251</v>
      </c>
      <c r="F261" s="137" t="s">
        <v>252</v>
      </c>
      <c r="G261" s="153"/>
      <c r="H261" s="3">
        <v>1</v>
      </c>
      <c r="I261" s="63">
        <v>6246589.3199999994</v>
      </c>
      <c r="J261" s="63">
        <v>6246589.3200000012</v>
      </c>
      <c r="K261" s="24" t="s">
        <v>494</v>
      </c>
      <c r="L261" s="3">
        <v>1</v>
      </c>
      <c r="M261" s="60">
        <v>6085293.5</v>
      </c>
      <c r="N261" s="60">
        <v>6085293.5</v>
      </c>
      <c r="O261" s="24" t="s">
        <v>1099</v>
      </c>
    </row>
    <row r="262" spans="1:15" s="11" customFormat="1" ht="42" customHeight="1" x14ac:dyDescent="0.2">
      <c r="A262" s="92">
        <v>3</v>
      </c>
      <c r="B262" s="52" t="s">
        <v>720</v>
      </c>
      <c r="C262" s="26">
        <v>15</v>
      </c>
      <c r="D262" s="26">
        <v>302</v>
      </c>
      <c r="E262" s="26" t="s">
        <v>631</v>
      </c>
      <c r="F262" s="137" t="s">
        <v>258</v>
      </c>
      <c r="G262" s="153" t="s">
        <v>632</v>
      </c>
      <c r="H262" s="3">
        <v>1</v>
      </c>
      <c r="I262" s="63">
        <v>601636.1</v>
      </c>
      <c r="J262" s="63">
        <v>300818.05</v>
      </c>
      <c r="K262" s="24" t="s">
        <v>1166</v>
      </c>
      <c r="L262" s="3">
        <v>1</v>
      </c>
      <c r="M262" s="60">
        <v>563046.1</v>
      </c>
      <c r="N262" s="60">
        <v>281523.05</v>
      </c>
      <c r="O262" s="24" t="s">
        <v>1531</v>
      </c>
    </row>
    <row r="263" spans="1:15" s="11" customFormat="1" ht="42" customHeight="1" x14ac:dyDescent="0.2">
      <c r="A263" s="92">
        <v>4</v>
      </c>
      <c r="B263" s="52" t="s">
        <v>913</v>
      </c>
      <c r="C263" s="26">
        <v>16</v>
      </c>
      <c r="D263" s="26">
        <v>101</v>
      </c>
      <c r="E263" s="26" t="s">
        <v>235</v>
      </c>
      <c r="F263" s="137" t="s">
        <v>236</v>
      </c>
      <c r="G263" s="153" t="s">
        <v>997</v>
      </c>
      <c r="H263" s="3">
        <v>1</v>
      </c>
      <c r="I263" s="63">
        <v>1113845.1599999999</v>
      </c>
      <c r="J263" s="63">
        <v>612614.84</v>
      </c>
      <c r="K263" s="24" t="s">
        <v>1334</v>
      </c>
      <c r="L263" s="3">
        <v>1</v>
      </c>
      <c r="M263" s="60">
        <v>1113342.71</v>
      </c>
      <c r="N263" s="60">
        <v>612338.49</v>
      </c>
      <c r="O263" s="24" t="s">
        <v>1514</v>
      </c>
    </row>
    <row r="264" spans="1:15" s="11" customFormat="1" ht="42" customHeight="1" x14ac:dyDescent="0.2">
      <c r="A264" s="92">
        <v>5</v>
      </c>
      <c r="B264" s="52" t="s">
        <v>1074</v>
      </c>
      <c r="C264" s="26">
        <v>19</v>
      </c>
      <c r="D264" s="26">
        <v>202</v>
      </c>
      <c r="E264" s="26"/>
      <c r="F264" s="137"/>
      <c r="G264" s="153"/>
      <c r="H264" s="3">
        <v>1</v>
      </c>
      <c r="I264" s="63">
        <v>900000</v>
      </c>
      <c r="J264" s="63">
        <v>900000</v>
      </c>
      <c r="K264" s="24" t="s">
        <v>1119</v>
      </c>
      <c r="L264" s="3">
        <v>1</v>
      </c>
      <c r="M264" s="60">
        <v>884698.07000000007</v>
      </c>
      <c r="N264" s="60">
        <v>884698.07000000007</v>
      </c>
      <c r="O264" s="52" t="s">
        <v>1493</v>
      </c>
    </row>
    <row r="265" spans="1:15" s="11" customFormat="1" x14ac:dyDescent="0.2">
      <c r="A265" s="13"/>
      <c r="B265" s="24"/>
      <c r="C265" s="26"/>
      <c r="D265" s="26"/>
      <c r="E265" s="26"/>
      <c r="F265" s="137"/>
      <c r="G265" s="137"/>
      <c r="H265" s="3"/>
      <c r="I265" s="63"/>
      <c r="J265" s="63"/>
      <c r="K265" s="24"/>
      <c r="M265" s="24"/>
      <c r="N265" s="31"/>
      <c r="O265" s="31"/>
    </row>
    <row r="266" spans="1:15" s="11" customFormat="1" ht="16.5" thickBot="1" x14ac:dyDescent="0.25">
      <c r="A266" s="223" t="s">
        <v>2</v>
      </c>
      <c r="B266" s="223"/>
      <c r="C266" s="184"/>
      <c r="D266" s="184"/>
      <c r="E266" s="184"/>
      <c r="F266" s="184"/>
      <c r="G266" s="140"/>
      <c r="H266" s="187">
        <f>SUM(H260:H265)</f>
        <v>5</v>
      </c>
      <c r="I266" s="188">
        <f>SUM(I260:I265)</f>
        <v>9975820.5799999982</v>
      </c>
      <c r="J266" s="188">
        <f>SUM(J260:J265)</f>
        <v>8616897.2100000009</v>
      </c>
      <c r="K266" s="186">
        <f>COUNTA(K260:K265)</f>
        <v>5</v>
      </c>
      <c r="L266" s="187">
        <f>SUM(L260:L265)</f>
        <v>5</v>
      </c>
      <c r="M266" s="188">
        <f>SUM(M260:M265)</f>
        <v>9760130.379999999</v>
      </c>
      <c r="N266" s="188">
        <f>SUM(N260:N265)</f>
        <v>8420728.1099999994</v>
      </c>
      <c r="O266" s="186">
        <f>COUNTA(O260:O265)</f>
        <v>5</v>
      </c>
    </row>
    <row r="267" spans="1:15" s="11" customFormat="1" ht="16.5" thickTop="1" x14ac:dyDescent="0.2">
      <c r="A267" s="14"/>
      <c r="B267" s="14"/>
      <c r="C267" s="14"/>
      <c r="D267" s="15"/>
      <c r="E267" s="7"/>
      <c r="F267" s="135"/>
      <c r="G267" s="143"/>
      <c r="I267" s="16"/>
      <c r="J267" s="16"/>
      <c r="K267" s="17"/>
      <c r="L267" s="3"/>
      <c r="M267" s="16"/>
      <c r="N267" s="16"/>
      <c r="O267" s="17"/>
    </row>
    <row r="268" spans="1:15" s="10" customFormat="1" ht="19.5" x14ac:dyDescent="0.2">
      <c r="A268" s="56" t="s">
        <v>9</v>
      </c>
      <c r="B268" s="56"/>
      <c r="C268" s="102"/>
      <c r="D268" s="102"/>
      <c r="E268" s="102"/>
      <c r="F268" s="136"/>
      <c r="G268" s="142"/>
      <c r="I268" s="38"/>
      <c r="J268" s="38"/>
      <c r="K268" s="31"/>
      <c r="M268" s="31"/>
      <c r="N268" s="31"/>
      <c r="O268" s="31"/>
    </row>
    <row r="269" spans="1:15" ht="74.25" customHeight="1" x14ac:dyDescent="0.2">
      <c r="A269" s="30">
        <v>1</v>
      </c>
      <c r="B269" s="66" t="s">
        <v>36</v>
      </c>
      <c r="C269" s="13">
        <v>1</v>
      </c>
      <c r="D269" s="1">
        <v>101</v>
      </c>
      <c r="E269" s="13" t="s">
        <v>225</v>
      </c>
      <c r="F269" s="132" t="s">
        <v>226</v>
      </c>
      <c r="G269" s="150" t="s">
        <v>315</v>
      </c>
      <c r="H269" s="3">
        <v>1</v>
      </c>
      <c r="I269" s="12">
        <v>2286338.27</v>
      </c>
      <c r="J269" s="12">
        <v>1143169.1299999999</v>
      </c>
      <c r="K269" s="5" t="s">
        <v>48</v>
      </c>
      <c r="L269" s="3">
        <v>1</v>
      </c>
      <c r="M269" s="12">
        <v>2211363.8399999999</v>
      </c>
      <c r="N269" s="12">
        <v>1105681.9199999999</v>
      </c>
      <c r="O269" s="25" t="s">
        <v>411</v>
      </c>
    </row>
    <row r="270" spans="1:15" ht="54.75" customHeight="1" x14ac:dyDescent="0.2">
      <c r="A270" s="30">
        <v>2</v>
      </c>
      <c r="B270" s="77" t="s">
        <v>43</v>
      </c>
      <c r="C270" s="13">
        <v>2</v>
      </c>
      <c r="D270" s="1">
        <v>101</v>
      </c>
      <c r="E270" s="13" t="s">
        <v>225</v>
      </c>
      <c r="F270" s="132" t="s">
        <v>226</v>
      </c>
      <c r="G270" s="150" t="s">
        <v>316</v>
      </c>
      <c r="H270" s="3">
        <v>1</v>
      </c>
      <c r="I270" s="72">
        <v>2136029.0699999998</v>
      </c>
      <c r="J270" s="61">
        <v>1068014.53</v>
      </c>
      <c r="K270" s="5" t="s">
        <v>52</v>
      </c>
      <c r="L270" s="3">
        <v>1</v>
      </c>
      <c r="M270" s="12">
        <v>2130289.0699999998</v>
      </c>
      <c r="N270" s="12">
        <v>1065144.53</v>
      </c>
      <c r="O270" s="25" t="s">
        <v>675</v>
      </c>
    </row>
    <row r="271" spans="1:15" ht="67.5" x14ac:dyDescent="0.2">
      <c r="A271" s="30">
        <v>3</v>
      </c>
      <c r="B271" s="66" t="s">
        <v>619</v>
      </c>
      <c r="C271" s="13">
        <v>3</v>
      </c>
      <c r="D271" s="1">
        <v>101</v>
      </c>
      <c r="E271" s="1" t="s">
        <v>235</v>
      </c>
      <c r="F271" s="132" t="s">
        <v>236</v>
      </c>
      <c r="G271" s="151" t="s">
        <v>317</v>
      </c>
      <c r="H271" s="3">
        <v>1</v>
      </c>
      <c r="I271" s="12">
        <v>3472029.55</v>
      </c>
      <c r="J271" s="12">
        <v>1736014.77</v>
      </c>
      <c r="K271" s="5" t="s">
        <v>113</v>
      </c>
      <c r="L271" s="3">
        <v>1</v>
      </c>
      <c r="M271" s="12">
        <v>2886976.3</v>
      </c>
      <c r="N271" s="12">
        <v>1443488.15</v>
      </c>
      <c r="O271" s="25" t="s">
        <v>669</v>
      </c>
    </row>
    <row r="272" spans="1:15" ht="63" customHeight="1" x14ac:dyDescent="0.2">
      <c r="A272" s="30">
        <v>4</v>
      </c>
      <c r="B272" s="79" t="s">
        <v>115</v>
      </c>
      <c r="C272" s="13">
        <v>6</v>
      </c>
      <c r="D272" s="1">
        <v>101</v>
      </c>
      <c r="E272" s="1" t="s">
        <v>235</v>
      </c>
      <c r="F272" s="132" t="s">
        <v>236</v>
      </c>
      <c r="G272" s="151" t="s">
        <v>318</v>
      </c>
      <c r="H272" s="3">
        <v>1</v>
      </c>
      <c r="I272" s="12">
        <v>3114996.23</v>
      </c>
      <c r="J272" s="12">
        <v>1713247.92</v>
      </c>
      <c r="K272" s="5" t="s">
        <v>195</v>
      </c>
      <c r="L272" s="3">
        <v>1</v>
      </c>
      <c r="M272" s="12">
        <v>3004630.37</v>
      </c>
      <c r="N272" s="12">
        <v>1652546.7</v>
      </c>
      <c r="O272" s="25" t="s">
        <v>776</v>
      </c>
    </row>
    <row r="273" spans="1:15" ht="38.25" customHeight="1" x14ac:dyDescent="0.2">
      <c r="A273" s="30">
        <v>5</v>
      </c>
      <c r="B273" s="79" t="s">
        <v>123</v>
      </c>
      <c r="C273" s="13">
        <v>6</v>
      </c>
      <c r="D273" s="1">
        <v>103</v>
      </c>
      <c r="E273" s="1" t="s">
        <v>245</v>
      </c>
      <c r="F273" s="132" t="s">
        <v>246</v>
      </c>
      <c r="G273" s="151" t="s">
        <v>319</v>
      </c>
      <c r="H273" s="3">
        <v>1</v>
      </c>
      <c r="I273" s="12">
        <v>4233073.43</v>
      </c>
      <c r="J273" s="12">
        <v>2116536.7100000004</v>
      </c>
      <c r="K273" s="5" t="s">
        <v>202</v>
      </c>
      <c r="L273" s="3">
        <v>1</v>
      </c>
      <c r="M273" s="12">
        <f>3799808.04-24051.89-24051.89</f>
        <v>3751704.26</v>
      </c>
      <c r="N273" s="12">
        <f>1899904.02-24051.89</f>
        <v>1875852.1300000001</v>
      </c>
      <c r="O273" s="25" t="s">
        <v>485</v>
      </c>
    </row>
    <row r="274" spans="1:15" ht="39" customHeight="1" x14ac:dyDescent="0.2">
      <c r="A274" s="30">
        <v>6</v>
      </c>
      <c r="B274" s="66" t="s">
        <v>386</v>
      </c>
      <c r="C274" s="13">
        <v>10</v>
      </c>
      <c r="D274" s="1">
        <v>103</v>
      </c>
      <c r="E274" s="1" t="s">
        <v>245</v>
      </c>
      <c r="F274" s="132" t="s">
        <v>246</v>
      </c>
      <c r="G274" s="190"/>
      <c r="H274" s="3">
        <v>1</v>
      </c>
      <c r="I274" s="12">
        <v>1006793.16</v>
      </c>
      <c r="J274" s="12">
        <v>503396.58</v>
      </c>
      <c r="K274" s="5" t="s">
        <v>467</v>
      </c>
      <c r="L274" s="3">
        <v>1</v>
      </c>
      <c r="M274" s="12">
        <v>1006793.16</v>
      </c>
      <c r="N274" s="12">
        <v>503396.58</v>
      </c>
      <c r="O274" s="25" t="s">
        <v>820</v>
      </c>
    </row>
    <row r="275" spans="1:15" ht="46.5" customHeight="1" x14ac:dyDescent="0.2">
      <c r="A275" s="30">
        <v>7</v>
      </c>
      <c r="B275" s="66" t="s">
        <v>436</v>
      </c>
      <c r="C275" s="13">
        <v>11</v>
      </c>
      <c r="D275" s="1">
        <v>101</v>
      </c>
      <c r="E275" s="1" t="s">
        <v>235</v>
      </c>
      <c r="F275" s="132" t="s">
        <v>236</v>
      </c>
      <c r="G275" s="190"/>
      <c r="H275" s="3">
        <v>1</v>
      </c>
      <c r="I275" s="12">
        <v>1369655.87</v>
      </c>
      <c r="J275" s="12">
        <v>684827.93</v>
      </c>
      <c r="K275" s="5" t="s">
        <v>698</v>
      </c>
      <c r="L275" s="3">
        <v>1</v>
      </c>
      <c r="M275" s="12">
        <v>1306875.17</v>
      </c>
      <c r="N275" s="12">
        <v>653437.57999999996</v>
      </c>
      <c r="O275" s="25" t="s">
        <v>1167</v>
      </c>
    </row>
    <row r="276" spans="1:15" ht="54" customHeight="1" x14ac:dyDescent="0.2">
      <c r="A276" s="30">
        <v>8</v>
      </c>
      <c r="B276" s="66" t="s">
        <v>444</v>
      </c>
      <c r="C276" s="13">
        <v>11</v>
      </c>
      <c r="D276" s="1">
        <v>103</v>
      </c>
      <c r="E276" s="1" t="s">
        <v>245</v>
      </c>
      <c r="F276" s="132" t="s">
        <v>246</v>
      </c>
      <c r="G276" s="190"/>
      <c r="H276" s="3">
        <v>1</v>
      </c>
      <c r="I276" s="12">
        <v>4444716.57</v>
      </c>
      <c r="J276" s="12">
        <v>2222358.2799999998</v>
      </c>
      <c r="K276" s="5" t="s">
        <v>672</v>
      </c>
      <c r="L276" s="3">
        <v>1</v>
      </c>
      <c r="M276" s="12">
        <v>4136413.8</v>
      </c>
      <c r="N276" s="12">
        <v>2068206.9</v>
      </c>
      <c r="O276" s="25" t="s">
        <v>1383</v>
      </c>
    </row>
    <row r="277" spans="1:15" ht="54" customHeight="1" x14ac:dyDescent="0.2">
      <c r="A277" s="30">
        <v>9</v>
      </c>
      <c r="B277" s="66" t="s">
        <v>532</v>
      </c>
      <c r="C277" s="13">
        <v>13</v>
      </c>
      <c r="D277" s="1">
        <v>301</v>
      </c>
      <c r="E277" s="1" t="s">
        <v>251</v>
      </c>
      <c r="F277" s="132" t="s">
        <v>252</v>
      </c>
      <c r="G277" s="190"/>
      <c r="H277" s="3">
        <v>1</v>
      </c>
      <c r="I277" s="12">
        <v>4378884.17</v>
      </c>
      <c r="J277" s="12">
        <v>4378884.17</v>
      </c>
      <c r="K277" s="5" t="s">
        <v>1295</v>
      </c>
      <c r="L277" s="3">
        <v>1</v>
      </c>
      <c r="M277" s="12">
        <v>3923463.17</v>
      </c>
      <c r="N277" s="12">
        <v>3923463.17</v>
      </c>
      <c r="O277" s="25" t="s">
        <v>1484</v>
      </c>
    </row>
    <row r="278" spans="1:15" ht="65.25" customHeight="1" x14ac:dyDescent="0.2">
      <c r="A278" s="30">
        <v>10</v>
      </c>
      <c r="B278" s="66" t="s">
        <v>791</v>
      </c>
      <c r="C278" s="13">
        <v>18</v>
      </c>
      <c r="D278" s="1">
        <v>202</v>
      </c>
      <c r="G278" s="190"/>
      <c r="H278" s="3">
        <v>1</v>
      </c>
      <c r="I278" s="12">
        <v>900000</v>
      </c>
      <c r="J278" s="12">
        <f>400000+500000</f>
        <v>900000</v>
      </c>
      <c r="K278" s="5" t="s">
        <v>822</v>
      </c>
      <c r="L278" s="3">
        <v>1</v>
      </c>
      <c r="M278" s="12">
        <v>487619.06</v>
      </c>
      <c r="N278" s="12">
        <v>487619.06</v>
      </c>
      <c r="O278" s="214" t="s">
        <v>1436</v>
      </c>
    </row>
    <row r="279" spans="1:15" ht="65.25" customHeight="1" x14ac:dyDescent="0.2">
      <c r="A279" s="30">
        <v>11</v>
      </c>
      <c r="B279" s="66" t="s">
        <v>868</v>
      </c>
      <c r="C279" s="13">
        <v>16</v>
      </c>
      <c r="D279" s="1">
        <v>101</v>
      </c>
      <c r="E279" s="1" t="s">
        <v>235</v>
      </c>
      <c r="F279" s="132" t="s">
        <v>236</v>
      </c>
      <c r="G279" s="190" t="s">
        <v>976</v>
      </c>
      <c r="H279" s="3">
        <v>1</v>
      </c>
      <c r="I279" s="12">
        <v>5014566.6399999997</v>
      </c>
      <c r="J279" s="12">
        <v>2507283.3199999998</v>
      </c>
      <c r="K279" s="5" t="s">
        <v>1193</v>
      </c>
      <c r="L279" s="3">
        <v>1</v>
      </c>
      <c r="M279" s="12">
        <v>4883436.82</v>
      </c>
      <c r="N279" s="12">
        <v>2441718.41</v>
      </c>
      <c r="O279" s="25" t="s">
        <v>1412</v>
      </c>
    </row>
    <row r="280" spans="1:15" ht="65.25" customHeight="1" x14ac:dyDescent="0.2">
      <c r="A280" s="30">
        <v>12</v>
      </c>
      <c r="B280" s="66" t="s">
        <v>917</v>
      </c>
      <c r="C280" s="13">
        <v>16</v>
      </c>
      <c r="D280" s="1">
        <v>101</v>
      </c>
      <c r="E280" s="1" t="s">
        <v>225</v>
      </c>
      <c r="F280" s="132" t="s">
        <v>226</v>
      </c>
      <c r="G280" s="190" t="s">
        <v>999</v>
      </c>
      <c r="H280" s="3">
        <v>1</v>
      </c>
      <c r="I280" s="12">
        <v>3845513.84</v>
      </c>
      <c r="J280" s="12">
        <v>1922756.92</v>
      </c>
      <c r="K280" s="5" t="s">
        <v>1338</v>
      </c>
      <c r="L280" s="3">
        <v>1</v>
      </c>
      <c r="M280" s="12">
        <v>3845513.84</v>
      </c>
      <c r="N280" s="12">
        <v>1922756.92</v>
      </c>
      <c r="O280" s="25" t="s">
        <v>1427</v>
      </c>
    </row>
    <row r="281" spans="1:15" ht="65.25" customHeight="1" x14ac:dyDescent="0.2">
      <c r="A281" s="30">
        <v>13</v>
      </c>
      <c r="B281" s="66" t="s">
        <v>919</v>
      </c>
      <c r="C281" s="13">
        <v>16</v>
      </c>
      <c r="D281" s="1">
        <v>101</v>
      </c>
      <c r="E281" s="1" t="s">
        <v>237</v>
      </c>
      <c r="F281" s="132" t="s">
        <v>238</v>
      </c>
      <c r="G281" s="190" t="s">
        <v>956</v>
      </c>
      <c r="H281" s="3">
        <v>1</v>
      </c>
      <c r="I281" s="12">
        <v>582314.07999999996</v>
      </c>
      <c r="J281" s="12">
        <v>291157.03999999998</v>
      </c>
      <c r="K281" s="5" t="s">
        <v>1364</v>
      </c>
      <c r="L281" s="3">
        <v>1</v>
      </c>
      <c r="M281" s="12">
        <v>582314.07999999996</v>
      </c>
      <c r="N281" s="12">
        <v>291157.03999999998</v>
      </c>
      <c r="O281" s="25" t="s">
        <v>1434</v>
      </c>
    </row>
    <row r="282" spans="1:15" ht="65.25" customHeight="1" x14ac:dyDescent="0.2">
      <c r="A282" s="30">
        <v>14</v>
      </c>
      <c r="B282" s="66" t="s">
        <v>920</v>
      </c>
      <c r="C282" s="13">
        <v>16</v>
      </c>
      <c r="D282" s="1">
        <v>101</v>
      </c>
      <c r="E282" s="1" t="s">
        <v>237</v>
      </c>
      <c r="F282" s="132" t="s">
        <v>238</v>
      </c>
      <c r="G282" s="190" t="s">
        <v>1002</v>
      </c>
      <c r="H282" s="3">
        <v>1</v>
      </c>
      <c r="I282" s="12">
        <v>1678355.9</v>
      </c>
      <c r="J282" s="12">
        <v>839177.95</v>
      </c>
      <c r="K282" s="5" t="s">
        <v>1395</v>
      </c>
      <c r="L282" s="3">
        <v>1</v>
      </c>
      <c r="M282" s="12">
        <v>1678355.9</v>
      </c>
      <c r="N282" s="12">
        <v>839177.95</v>
      </c>
      <c r="O282" s="25" t="s">
        <v>1481</v>
      </c>
    </row>
    <row r="283" spans="1:15" ht="65.25" customHeight="1" x14ac:dyDescent="0.2">
      <c r="A283" s="30">
        <v>15</v>
      </c>
      <c r="B283" s="66" t="s">
        <v>927</v>
      </c>
      <c r="C283" s="13">
        <v>16</v>
      </c>
      <c r="D283" s="1">
        <v>101</v>
      </c>
      <c r="E283" s="1" t="s">
        <v>235</v>
      </c>
      <c r="F283" s="132" t="s">
        <v>236</v>
      </c>
      <c r="G283" s="190" t="s">
        <v>956</v>
      </c>
      <c r="H283" s="3">
        <v>1</v>
      </c>
      <c r="I283" s="12">
        <v>774594.83</v>
      </c>
      <c r="J283" s="12">
        <v>426027.16</v>
      </c>
      <c r="K283" s="5" t="s">
        <v>1361</v>
      </c>
      <c r="L283" s="3">
        <v>1</v>
      </c>
      <c r="M283" s="12">
        <v>771140.34</v>
      </c>
      <c r="N283" s="12">
        <v>424127.19</v>
      </c>
      <c r="O283" s="25" t="s">
        <v>1530</v>
      </c>
    </row>
    <row r="284" spans="1:15" ht="65.25" customHeight="1" x14ac:dyDescent="0.2">
      <c r="A284" s="30">
        <v>16</v>
      </c>
      <c r="B284" s="66" t="s">
        <v>929</v>
      </c>
      <c r="C284" s="13">
        <v>16</v>
      </c>
      <c r="D284" s="1">
        <v>101</v>
      </c>
      <c r="E284" s="1" t="s">
        <v>225</v>
      </c>
      <c r="F284" s="132" t="s">
        <v>226</v>
      </c>
      <c r="G284" s="190" t="s">
        <v>1001</v>
      </c>
      <c r="H284" s="3">
        <v>1</v>
      </c>
      <c r="I284" s="12">
        <v>1341726.3500000001</v>
      </c>
      <c r="J284" s="12">
        <v>670863.17000000004</v>
      </c>
      <c r="K284" s="5" t="s">
        <v>1321</v>
      </c>
      <c r="L284" s="3">
        <v>1</v>
      </c>
      <c r="M284" s="12">
        <v>1266524.33</v>
      </c>
      <c r="N284" s="12">
        <v>633262.16</v>
      </c>
      <c r="O284" s="25" t="s">
        <v>1535</v>
      </c>
    </row>
    <row r="285" spans="1:15" ht="65.25" customHeight="1" x14ac:dyDescent="0.2">
      <c r="A285" s="30">
        <v>17</v>
      </c>
      <c r="B285" s="66" t="s">
        <v>937</v>
      </c>
      <c r="C285" s="13">
        <v>16</v>
      </c>
      <c r="D285" s="1">
        <v>101</v>
      </c>
      <c r="E285" s="1" t="s">
        <v>237</v>
      </c>
      <c r="F285" s="132" t="s">
        <v>238</v>
      </c>
      <c r="G285" s="190" t="s">
        <v>956</v>
      </c>
      <c r="H285" s="3">
        <v>1</v>
      </c>
      <c r="I285" s="12">
        <v>705991.5</v>
      </c>
      <c r="J285" s="12">
        <v>352995.75</v>
      </c>
      <c r="K285" s="5" t="s">
        <v>1363</v>
      </c>
      <c r="L285" s="3">
        <v>1</v>
      </c>
      <c r="M285" s="12">
        <v>705991.5</v>
      </c>
      <c r="N285" s="12">
        <v>352995.75</v>
      </c>
      <c r="O285" s="25" t="s">
        <v>1422</v>
      </c>
    </row>
    <row r="286" spans="1:15" ht="65.25" customHeight="1" x14ac:dyDescent="0.2">
      <c r="A286" s="30">
        <v>18</v>
      </c>
      <c r="B286" s="66" t="s">
        <v>943</v>
      </c>
      <c r="C286" s="13">
        <v>16</v>
      </c>
      <c r="D286" s="1">
        <v>101</v>
      </c>
      <c r="E286" s="1" t="s">
        <v>225</v>
      </c>
      <c r="F286" s="132" t="s">
        <v>226</v>
      </c>
      <c r="G286" s="190" t="s">
        <v>991</v>
      </c>
      <c r="H286" s="3">
        <v>1</v>
      </c>
      <c r="I286" s="12">
        <v>1616953.35</v>
      </c>
      <c r="J286" s="12">
        <v>808476.67</v>
      </c>
      <c r="K286" s="5" t="s">
        <v>1358</v>
      </c>
      <c r="L286" s="3">
        <v>1</v>
      </c>
      <c r="M286" s="12">
        <v>1616953.35</v>
      </c>
      <c r="N286" s="12">
        <v>808476.67</v>
      </c>
      <c r="O286" s="25" t="s">
        <v>1418</v>
      </c>
    </row>
    <row r="287" spans="1:15" ht="65.25" customHeight="1" x14ac:dyDescent="0.2">
      <c r="A287" s="30">
        <v>19</v>
      </c>
      <c r="B287" s="66" t="s">
        <v>1018</v>
      </c>
      <c r="C287" s="13">
        <v>17</v>
      </c>
      <c r="D287" s="1">
        <v>103</v>
      </c>
      <c r="E287" s="1" t="s">
        <v>245</v>
      </c>
      <c r="F287" s="132" t="s">
        <v>246</v>
      </c>
      <c r="G287" s="190" t="s">
        <v>580</v>
      </c>
      <c r="H287" s="3">
        <v>1</v>
      </c>
      <c r="I287" s="12">
        <v>22782000</v>
      </c>
      <c r="J287" s="12">
        <v>11391000</v>
      </c>
      <c r="K287" s="5" t="s">
        <v>1104</v>
      </c>
      <c r="L287" s="3">
        <v>1</v>
      </c>
      <c r="M287" s="12">
        <v>22782000</v>
      </c>
      <c r="N287" s="12">
        <v>11391000</v>
      </c>
      <c r="O287" s="25" t="s">
        <v>1392</v>
      </c>
    </row>
    <row r="288" spans="1:15" ht="65.25" customHeight="1" x14ac:dyDescent="0.2">
      <c r="A288" s="30">
        <v>20</v>
      </c>
      <c r="B288" s="66" t="s">
        <v>1023</v>
      </c>
      <c r="C288" s="13">
        <v>17</v>
      </c>
      <c r="D288" s="1">
        <v>103</v>
      </c>
      <c r="E288" s="1" t="s">
        <v>245</v>
      </c>
      <c r="F288" s="132" t="s">
        <v>246</v>
      </c>
      <c r="G288" s="190" t="s">
        <v>568</v>
      </c>
      <c r="H288" s="3">
        <v>1</v>
      </c>
      <c r="I288" s="12">
        <v>20631195.190000001</v>
      </c>
      <c r="J288" s="12">
        <v>10315597.59</v>
      </c>
      <c r="K288" s="5" t="s">
        <v>1176</v>
      </c>
      <c r="L288" s="3">
        <v>1</v>
      </c>
      <c r="M288" s="12">
        <v>18084736.390000001</v>
      </c>
      <c r="N288" s="12">
        <v>9042368.1999999993</v>
      </c>
      <c r="O288" s="25" t="s">
        <v>1529</v>
      </c>
    </row>
    <row r="289" spans="1:15" ht="65.25" customHeight="1" x14ac:dyDescent="0.2">
      <c r="A289" s="30">
        <v>21</v>
      </c>
      <c r="B289" s="66" t="s">
        <v>1031</v>
      </c>
      <c r="C289" s="13">
        <v>17</v>
      </c>
      <c r="D289" s="1">
        <v>103</v>
      </c>
      <c r="E289" s="1" t="s">
        <v>245</v>
      </c>
      <c r="F289" s="132" t="s">
        <v>246</v>
      </c>
      <c r="G289" s="190" t="s">
        <v>568</v>
      </c>
      <c r="H289" s="3">
        <v>1</v>
      </c>
      <c r="I289" s="12">
        <v>2850710.02</v>
      </c>
      <c r="J289" s="12">
        <v>1425355.01</v>
      </c>
      <c r="K289" s="5" t="s">
        <v>1146</v>
      </c>
      <c r="L289" s="3">
        <v>1</v>
      </c>
      <c r="M289" s="12">
        <v>2704076.5</v>
      </c>
      <c r="N289" s="12">
        <v>1352038.25</v>
      </c>
      <c r="O289" s="25" t="s">
        <v>1420</v>
      </c>
    </row>
    <row r="290" spans="1:15" ht="65.25" customHeight="1" x14ac:dyDescent="0.2">
      <c r="A290" s="30">
        <v>22</v>
      </c>
      <c r="B290" s="66" t="s">
        <v>792</v>
      </c>
      <c r="C290" s="13">
        <v>19</v>
      </c>
      <c r="D290" s="1">
        <v>202</v>
      </c>
      <c r="G290" s="190"/>
      <c r="H290" s="3">
        <v>1</v>
      </c>
      <c r="I290" s="12">
        <v>900000</v>
      </c>
      <c r="J290" s="12">
        <v>900000</v>
      </c>
      <c r="K290" s="5" t="s">
        <v>1114</v>
      </c>
      <c r="L290" s="3">
        <v>1</v>
      </c>
      <c r="M290" s="12">
        <v>691802.02</v>
      </c>
      <c r="N290" s="12">
        <v>691802.02</v>
      </c>
      <c r="O290" s="214" t="s">
        <v>1505</v>
      </c>
    </row>
    <row r="291" spans="1:15" ht="65.25" customHeight="1" x14ac:dyDescent="0.2">
      <c r="A291" s="30">
        <v>23</v>
      </c>
      <c r="B291" s="66" t="s">
        <v>790</v>
      </c>
      <c r="C291" s="13">
        <v>19</v>
      </c>
      <c r="D291" s="1">
        <v>202</v>
      </c>
      <c r="G291" s="190"/>
      <c r="H291" s="3">
        <v>1</v>
      </c>
      <c r="I291" s="12">
        <v>900000</v>
      </c>
      <c r="J291" s="12">
        <v>900000</v>
      </c>
      <c r="K291" s="5" t="s">
        <v>1114</v>
      </c>
      <c r="L291" s="3">
        <v>1</v>
      </c>
      <c r="M291" s="12">
        <v>699984.5199999999</v>
      </c>
      <c r="N291" s="12">
        <v>699984.52</v>
      </c>
      <c r="O291" s="214" t="s">
        <v>1494</v>
      </c>
    </row>
    <row r="292" spans="1:15" ht="65.25" customHeight="1" x14ac:dyDescent="0.2">
      <c r="A292" s="30">
        <v>24</v>
      </c>
      <c r="B292" s="66" t="s">
        <v>927</v>
      </c>
      <c r="C292" s="13">
        <v>20</v>
      </c>
      <c r="D292" s="1">
        <v>103</v>
      </c>
      <c r="G292" s="190"/>
      <c r="H292" s="3">
        <v>1</v>
      </c>
      <c r="I292" s="12">
        <v>6949348.1399999997</v>
      </c>
      <c r="J292" s="12">
        <v>3474674.07</v>
      </c>
      <c r="K292" s="5" t="s">
        <v>1361</v>
      </c>
      <c r="L292" s="3">
        <v>1</v>
      </c>
      <c r="M292" s="12">
        <v>6850575.8499999996</v>
      </c>
      <c r="N292" s="12">
        <v>3425287.92</v>
      </c>
      <c r="O292" s="25" t="s">
        <v>1499</v>
      </c>
    </row>
    <row r="293" spans="1:15" ht="65.25" customHeight="1" x14ac:dyDescent="0.2">
      <c r="A293" s="30">
        <v>25</v>
      </c>
      <c r="B293" s="66" t="s">
        <v>1224</v>
      </c>
      <c r="C293" s="13">
        <v>21</v>
      </c>
      <c r="D293" s="1">
        <v>101</v>
      </c>
      <c r="G293" s="190" t="s">
        <v>956</v>
      </c>
      <c r="H293" s="3">
        <v>1</v>
      </c>
      <c r="I293" s="12">
        <v>364417.4</v>
      </c>
      <c r="J293" s="12">
        <v>200429.57</v>
      </c>
      <c r="K293" s="5" t="s">
        <v>1367</v>
      </c>
      <c r="L293" s="3">
        <v>1</v>
      </c>
      <c r="M293" s="12">
        <v>364417.4</v>
      </c>
      <c r="N293" s="12">
        <v>200429.57</v>
      </c>
      <c r="O293" s="25" t="s">
        <v>1425</v>
      </c>
    </row>
    <row r="294" spans="1:15" ht="65.25" customHeight="1" x14ac:dyDescent="0.2">
      <c r="A294" s="30">
        <v>26</v>
      </c>
      <c r="B294" s="66" t="s">
        <v>1246</v>
      </c>
      <c r="C294" s="13">
        <v>21</v>
      </c>
      <c r="D294" s="1">
        <v>101</v>
      </c>
      <c r="G294" s="190" t="s">
        <v>956</v>
      </c>
      <c r="H294" s="3">
        <v>1</v>
      </c>
      <c r="I294" s="12">
        <v>1094543</v>
      </c>
      <c r="J294" s="12">
        <v>547271.5</v>
      </c>
      <c r="K294" s="5" t="s">
        <v>1373</v>
      </c>
      <c r="L294" s="3">
        <v>1</v>
      </c>
      <c r="M294" s="12">
        <v>1089543</v>
      </c>
      <c r="N294" s="12">
        <v>544771.5</v>
      </c>
      <c r="O294" s="25" t="s">
        <v>1479</v>
      </c>
    </row>
    <row r="295" spans="1:15" ht="65.25" customHeight="1" x14ac:dyDescent="0.2">
      <c r="A295" s="30">
        <v>27</v>
      </c>
      <c r="B295" s="66" t="s">
        <v>1251</v>
      </c>
      <c r="C295" s="13">
        <v>21</v>
      </c>
      <c r="D295" s="1">
        <v>101</v>
      </c>
      <c r="G295" s="190" t="s">
        <v>956</v>
      </c>
      <c r="H295" s="3">
        <v>1</v>
      </c>
      <c r="I295" s="12">
        <v>495700.59</v>
      </c>
      <c r="J295" s="12">
        <v>272635.32</v>
      </c>
      <c r="K295" s="5" t="s">
        <v>1373</v>
      </c>
      <c r="L295" s="3">
        <v>1</v>
      </c>
      <c r="M295" s="12">
        <v>495700.59</v>
      </c>
      <c r="N295" s="12">
        <v>272635.32</v>
      </c>
      <c r="O295" s="25" t="s">
        <v>1420</v>
      </c>
    </row>
    <row r="296" spans="1:15" ht="65.25" customHeight="1" x14ac:dyDescent="0.2">
      <c r="A296" s="30">
        <v>28</v>
      </c>
      <c r="B296" s="66" t="s">
        <v>1252</v>
      </c>
      <c r="C296" s="13">
        <v>21</v>
      </c>
      <c r="D296" s="1">
        <v>101</v>
      </c>
      <c r="G296" s="190" t="s">
        <v>956</v>
      </c>
      <c r="H296" s="3">
        <v>1</v>
      </c>
      <c r="I296" s="12">
        <v>863736.21</v>
      </c>
      <c r="J296" s="12">
        <v>475054.92</v>
      </c>
      <c r="K296" s="5" t="s">
        <v>1373</v>
      </c>
      <c r="L296" s="3">
        <v>1</v>
      </c>
      <c r="M296" s="12">
        <v>855474.99</v>
      </c>
      <c r="N296" s="12">
        <v>470511.24</v>
      </c>
      <c r="O296" s="25" t="s">
        <v>1468</v>
      </c>
    </row>
    <row r="297" spans="1:15" ht="65.25" customHeight="1" x14ac:dyDescent="0.2">
      <c r="A297" s="30">
        <v>29</v>
      </c>
      <c r="B297" s="66" t="s">
        <v>1256</v>
      </c>
      <c r="C297" s="13">
        <v>21</v>
      </c>
      <c r="D297" s="1">
        <v>101</v>
      </c>
      <c r="G297" s="190" t="s">
        <v>956</v>
      </c>
      <c r="H297" s="3">
        <v>1</v>
      </c>
      <c r="I297" s="12">
        <v>507699.09</v>
      </c>
      <c r="J297" s="12">
        <v>253849.53999999998</v>
      </c>
      <c r="K297" s="25" t="s">
        <v>1373</v>
      </c>
      <c r="L297" s="3">
        <v>1</v>
      </c>
      <c r="M297" s="12">
        <v>503070.26</v>
      </c>
      <c r="N297" s="12">
        <v>251349.54</v>
      </c>
      <c r="O297" s="25" t="s">
        <v>1437</v>
      </c>
    </row>
    <row r="298" spans="1:15" x14ac:dyDescent="0.2">
      <c r="B298" s="66"/>
      <c r="G298" s="190"/>
      <c r="I298" s="12"/>
      <c r="J298" s="12"/>
      <c r="M298" s="12"/>
      <c r="N298" s="12"/>
      <c r="O298" s="25"/>
    </row>
    <row r="299" spans="1:15" s="11" customFormat="1" ht="16.5" thickBot="1" x14ac:dyDescent="0.25">
      <c r="A299" s="223" t="s">
        <v>2</v>
      </c>
      <c r="B299" s="223"/>
      <c r="C299" s="184"/>
      <c r="D299" s="184"/>
      <c r="E299" s="184"/>
      <c r="F299" s="184"/>
      <c r="G299" s="140"/>
      <c r="H299" s="187">
        <f>SUM(H269:H298)</f>
        <v>29</v>
      </c>
      <c r="I299" s="188">
        <f>SUM(I269:I298)</f>
        <v>101241882.45</v>
      </c>
      <c r="J299" s="188">
        <f>SUM(J269:J298)</f>
        <v>54441055.520000003</v>
      </c>
      <c r="K299" s="186">
        <f>COUNTA(K269:K298)</f>
        <v>29</v>
      </c>
      <c r="L299" s="187">
        <f>SUM(L269:L298)</f>
        <v>29</v>
      </c>
      <c r="M299" s="188">
        <f>SUM(M269:M298)</f>
        <v>95317739.879999995</v>
      </c>
      <c r="N299" s="188">
        <f>SUM(N269:N298)</f>
        <v>50834686.890000015</v>
      </c>
      <c r="O299" s="186">
        <f>COUNTA(O269:O298)</f>
        <v>29</v>
      </c>
    </row>
    <row r="300" spans="1:15" ht="16.5" thickTop="1" x14ac:dyDescent="0.2">
      <c r="A300" s="14"/>
      <c r="B300" s="14"/>
      <c r="C300" s="14"/>
      <c r="D300" s="15"/>
      <c r="E300" s="7"/>
      <c r="F300" s="135"/>
      <c r="G300" s="145"/>
      <c r="I300" s="16"/>
      <c r="J300" s="16"/>
      <c r="K300" s="17"/>
      <c r="M300" s="16"/>
      <c r="N300" s="16"/>
      <c r="O300" s="17"/>
    </row>
    <row r="301" spans="1:15" s="11" customFormat="1" ht="19.5" x14ac:dyDescent="0.2">
      <c r="A301" s="56" t="s">
        <v>20</v>
      </c>
      <c r="B301" s="56"/>
      <c r="C301" s="102"/>
      <c r="D301" s="102"/>
      <c r="E301" s="102"/>
      <c r="F301" s="136"/>
      <c r="G301" s="136"/>
      <c r="I301" s="38"/>
      <c r="J301" s="38"/>
      <c r="K301" s="31"/>
      <c r="M301" s="55"/>
      <c r="N301" s="31"/>
      <c r="O301" s="31"/>
    </row>
    <row r="302" spans="1:15" s="11" customFormat="1" ht="49.5" customHeight="1" x14ac:dyDescent="0.2">
      <c r="A302" s="123">
        <v>1</v>
      </c>
      <c r="B302" s="24" t="s">
        <v>96</v>
      </c>
      <c r="C302" s="26">
        <v>7</v>
      </c>
      <c r="D302" s="26">
        <v>301</v>
      </c>
      <c r="E302" s="26" t="s">
        <v>251</v>
      </c>
      <c r="F302" s="137" t="s">
        <v>252</v>
      </c>
      <c r="G302" s="137"/>
      <c r="H302" s="3">
        <v>1</v>
      </c>
      <c r="I302" s="12">
        <v>4000135.53</v>
      </c>
      <c r="J302" s="12">
        <v>4000135.53</v>
      </c>
      <c r="K302" s="25">
        <v>41121</v>
      </c>
      <c r="L302" s="3">
        <v>1</v>
      </c>
      <c r="M302" s="60">
        <v>3609062.97</v>
      </c>
      <c r="N302" s="60">
        <v>3609062.9699999997</v>
      </c>
      <c r="O302" s="24" t="s">
        <v>1323</v>
      </c>
    </row>
    <row r="303" spans="1:15" s="11" customFormat="1" ht="30" customHeight="1" x14ac:dyDescent="0.2">
      <c r="A303" s="123">
        <v>2</v>
      </c>
      <c r="B303" s="24" t="s">
        <v>188</v>
      </c>
      <c r="C303" s="26">
        <v>7</v>
      </c>
      <c r="D303" s="26">
        <v>301</v>
      </c>
      <c r="E303" s="26" t="s">
        <v>251</v>
      </c>
      <c r="F303" s="137" t="s">
        <v>252</v>
      </c>
      <c r="G303" s="137"/>
      <c r="H303" s="3">
        <v>1</v>
      </c>
      <c r="I303" s="68">
        <v>4631464.74</v>
      </c>
      <c r="J303" s="68">
        <v>4631464.74</v>
      </c>
      <c r="K303" s="24" t="s">
        <v>1366</v>
      </c>
      <c r="L303" s="3">
        <v>1</v>
      </c>
      <c r="M303" s="60">
        <v>4288544.4400000004</v>
      </c>
      <c r="N303" s="60">
        <v>4288544.4400000004</v>
      </c>
      <c r="O303" s="24" t="s">
        <v>1488</v>
      </c>
    </row>
    <row r="304" spans="1:15" s="11" customFormat="1" ht="31.5" x14ac:dyDescent="0.2">
      <c r="A304" s="123">
        <v>3</v>
      </c>
      <c r="B304" s="52" t="s">
        <v>441</v>
      </c>
      <c r="C304" s="26">
        <v>11</v>
      </c>
      <c r="D304" s="26">
        <v>103</v>
      </c>
      <c r="E304" s="19" t="s">
        <v>247</v>
      </c>
      <c r="F304" s="137" t="s">
        <v>248</v>
      </c>
      <c r="G304" s="190"/>
      <c r="H304" s="3">
        <v>1</v>
      </c>
      <c r="I304" s="63">
        <v>426457.21</v>
      </c>
      <c r="J304" s="63">
        <v>213228.6</v>
      </c>
      <c r="K304" s="24" t="s">
        <v>673</v>
      </c>
      <c r="L304" s="3">
        <v>1</v>
      </c>
      <c r="M304" s="60">
        <v>424483.72</v>
      </c>
      <c r="N304" s="60">
        <v>212241.86</v>
      </c>
      <c r="O304" s="24" t="s">
        <v>1355</v>
      </c>
    </row>
    <row r="305" spans="1:15" s="11" customFormat="1" ht="31.5" customHeight="1" x14ac:dyDescent="0.2">
      <c r="A305" s="123">
        <v>4</v>
      </c>
      <c r="B305" s="52" t="s">
        <v>110</v>
      </c>
      <c r="C305" s="26">
        <v>13</v>
      </c>
      <c r="D305" s="26">
        <v>301</v>
      </c>
      <c r="E305" s="26" t="s">
        <v>251</v>
      </c>
      <c r="F305" s="137" t="s">
        <v>252</v>
      </c>
      <c r="G305" s="190"/>
      <c r="H305" s="3">
        <v>1</v>
      </c>
      <c r="I305" s="63">
        <v>419381.62</v>
      </c>
      <c r="J305" s="63">
        <v>419381.62</v>
      </c>
      <c r="K305" s="24" t="s">
        <v>1345</v>
      </c>
      <c r="L305" s="3">
        <v>1</v>
      </c>
      <c r="M305" s="60">
        <v>388444.94</v>
      </c>
      <c r="N305" s="60">
        <v>388444.94</v>
      </c>
      <c r="O305" s="24" t="s">
        <v>1434</v>
      </c>
    </row>
    <row r="306" spans="1:15" s="11" customFormat="1" ht="31.5" customHeight="1" x14ac:dyDescent="0.2">
      <c r="A306" s="123">
        <v>5</v>
      </c>
      <c r="B306" s="52" t="s">
        <v>187</v>
      </c>
      <c r="C306" s="26">
        <v>13</v>
      </c>
      <c r="D306" s="26">
        <v>301</v>
      </c>
      <c r="E306" s="26" t="s">
        <v>251</v>
      </c>
      <c r="F306" s="137" t="s">
        <v>252</v>
      </c>
      <c r="G306" s="190"/>
      <c r="H306" s="3">
        <v>1</v>
      </c>
      <c r="I306" s="63">
        <v>2778941.76</v>
      </c>
      <c r="J306" s="63">
        <v>2778941.76</v>
      </c>
      <c r="K306" s="24" t="s">
        <v>1367</v>
      </c>
      <c r="L306" s="3">
        <v>1</v>
      </c>
      <c r="M306" s="60">
        <v>2717220.68</v>
      </c>
      <c r="N306" s="60">
        <v>2487354.7400000002</v>
      </c>
      <c r="O306" s="24" t="s">
        <v>1522</v>
      </c>
    </row>
    <row r="307" spans="1:15" s="11" customFormat="1" ht="31.5" customHeight="1" x14ac:dyDescent="0.2">
      <c r="A307" s="123">
        <v>6</v>
      </c>
      <c r="B307" s="52" t="s">
        <v>110</v>
      </c>
      <c r="C307" s="26">
        <v>13</v>
      </c>
      <c r="D307" s="26">
        <v>301</v>
      </c>
      <c r="E307" s="26" t="s">
        <v>253</v>
      </c>
      <c r="F307" s="137" t="s">
        <v>254</v>
      </c>
      <c r="G307" s="190"/>
      <c r="H307" s="3">
        <v>1</v>
      </c>
      <c r="I307" s="63">
        <v>2865637.2</v>
      </c>
      <c r="J307" s="63">
        <v>2865637.2</v>
      </c>
      <c r="K307" s="24" t="s">
        <v>1187</v>
      </c>
      <c r="L307" s="3">
        <v>1</v>
      </c>
      <c r="M307" s="60">
        <v>2854307.01</v>
      </c>
      <c r="N307" s="60">
        <v>2854307.01</v>
      </c>
      <c r="O307" s="24" t="s">
        <v>1406</v>
      </c>
    </row>
    <row r="308" spans="1:15" s="11" customFormat="1" ht="31.5" customHeight="1" x14ac:dyDescent="0.2">
      <c r="A308" s="123">
        <v>7</v>
      </c>
      <c r="B308" s="52" t="s">
        <v>187</v>
      </c>
      <c r="C308" s="26">
        <v>13</v>
      </c>
      <c r="D308" s="26">
        <v>301</v>
      </c>
      <c r="E308" s="26" t="s">
        <v>253</v>
      </c>
      <c r="F308" s="137" t="s">
        <v>254</v>
      </c>
      <c r="G308" s="190"/>
      <c r="H308" s="3">
        <v>1</v>
      </c>
      <c r="I308" s="63">
        <v>3043777.5</v>
      </c>
      <c r="J308" s="63">
        <v>3043777.5</v>
      </c>
      <c r="K308" s="24" t="s">
        <v>1367</v>
      </c>
      <c r="L308" s="3">
        <v>1</v>
      </c>
      <c r="M308" s="60">
        <v>2933086.98</v>
      </c>
      <c r="N308" s="60">
        <v>2933086.9800000004</v>
      </c>
      <c r="O308" s="24" t="s">
        <v>1483</v>
      </c>
    </row>
    <row r="309" spans="1:15" s="11" customFormat="1" ht="31.5" customHeight="1" x14ac:dyDescent="0.2">
      <c r="A309" s="123">
        <v>8</v>
      </c>
      <c r="B309" s="52" t="s">
        <v>552</v>
      </c>
      <c r="C309" s="26">
        <v>14</v>
      </c>
      <c r="D309" s="26">
        <v>101</v>
      </c>
      <c r="E309" s="26" t="s">
        <v>235</v>
      </c>
      <c r="F309" s="137" t="s">
        <v>236</v>
      </c>
      <c r="G309" s="190" t="s">
        <v>579</v>
      </c>
      <c r="H309" s="3">
        <v>1</v>
      </c>
      <c r="I309" s="63">
        <v>6765300</v>
      </c>
      <c r="J309" s="63">
        <v>3382650</v>
      </c>
      <c r="K309" s="24" t="s">
        <v>765</v>
      </c>
      <c r="L309" s="3">
        <v>1</v>
      </c>
      <c r="M309" s="60">
        <v>6765300</v>
      </c>
      <c r="N309" s="60">
        <v>3382650</v>
      </c>
      <c r="O309" s="24" t="s">
        <v>1402</v>
      </c>
    </row>
    <row r="310" spans="1:15" s="11" customFormat="1" ht="31.5" customHeight="1" x14ac:dyDescent="0.2">
      <c r="A310" s="123">
        <v>9</v>
      </c>
      <c r="B310" s="52" t="s">
        <v>1415</v>
      </c>
      <c r="C310" s="26">
        <v>18</v>
      </c>
      <c r="D310" s="26">
        <v>202</v>
      </c>
      <c r="E310" s="183"/>
      <c r="F310" s="137"/>
      <c r="G310" s="190"/>
      <c r="H310" s="3">
        <v>1</v>
      </c>
      <c r="I310" s="63">
        <v>900000</v>
      </c>
      <c r="J310" s="63">
        <f>400000+500000</f>
        <v>900000</v>
      </c>
      <c r="K310" s="24" t="s">
        <v>826</v>
      </c>
      <c r="L310" s="3">
        <v>1</v>
      </c>
      <c r="M310" s="60">
        <f>18229.8+39608.07+41513.52+115336.19+136963.03+72988.04+75947.92+144254.81</f>
        <v>644841.37999999989</v>
      </c>
      <c r="N310" s="60">
        <f>18229.8+39608.07+41513.52+115336.19+136963.03+72988.04+75947.92+144254.81</f>
        <v>644841.37999999989</v>
      </c>
      <c r="O310" s="52" t="s">
        <v>1449</v>
      </c>
    </row>
    <row r="311" spans="1:15" s="11" customFormat="1" ht="31.5" customHeight="1" x14ac:dyDescent="0.2">
      <c r="A311" s="123">
        <v>10</v>
      </c>
      <c r="B311" s="52" t="s">
        <v>793</v>
      </c>
      <c r="C311" s="26">
        <v>18</v>
      </c>
      <c r="D311" s="26">
        <v>202</v>
      </c>
      <c r="E311" s="183"/>
      <c r="F311" s="137"/>
      <c r="G311" s="190"/>
      <c r="H311" s="3">
        <v>1</v>
      </c>
      <c r="I311" s="63">
        <v>900000</v>
      </c>
      <c r="J311" s="63">
        <f>400000+500000</f>
        <v>900000</v>
      </c>
      <c r="K311" s="24" t="s">
        <v>824</v>
      </c>
      <c r="L311" s="3">
        <v>1</v>
      </c>
      <c r="M311" s="60">
        <v>651061.42000000004</v>
      </c>
      <c r="N311" s="60">
        <v>651061.41999999993</v>
      </c>
      <c r="O311" s="52" t="s">
        <v>1461</v>
      </c>
    </row>
    <row r="312" spans="1:15" s="11" customFormat="1" ht="31.5" customHeight="1" x14ac:dyDescent="0.2">
      <c r="A312" s="123">
        <v>11</v>
      </c>
      <c r="B312" s="52" t="s">
        <v>837</v>
      </c>
      <c r="C312" s="26">
        <v>16</v>
      </c>
      <c r="D312" s="26">
        <v>101</v>
      </c>
      <c r="E312" s="183" t="s">
        <v>237</v>
      </c>
      <c r="F312" s="137" t="s">
        <v>238</v>
      </c>
      <c r="G312" s="190" t="s">
        <v>947</v>
      </c>
      <c r="H312" s="3">
        <v>1</v>
      </c>
      <c r="I312" s="63">
        <v>1579260.7</v>
      </c>
      <c r="J312" s="63">
        <v>789630.35</v>
      </c>
      <c r="K312" s="24" t="s">
        <v>1166</v>
      </c>
      <c r="L312" s="3">
        <v>1</v>
      </c>
      <c r="M312" s="60">
        <v>1579260.7</v>
      </c>
      <c r="N312" s="60">
        <v>789630.35</v>
      </c>
      <c r="O312" s="24" t="s">
        <v>1392</v>
      </c>
    </row>
    <row r="313" spans="1:15" s="11" customFormat="1" ht="31.5" customHeight="1" x14ac:dyDescent="0.2">
      <c r="A313" s="123">
        <v>12</v>
      </c>
      <c r="B313" s="52" t="s">
        <v>840</v>
      </c>
      <c r="C313" s="26">
        <v>16</v>
      </c>
      <c r="D313" s="26">
        <v>101</v>
      </c>
      <c r="E313" s="183" t="s">
        <v>237</v>
      </c>
      <c r="F313" s="137" t="s">
        <v>238</v>
      </c>
      <c r="G313" s="190" t="s">
        <v>948</v>
      </c>
      <c r="H313" s="3">
        <v>1</v>
      </c>
      <c r="I313" s="63">
        <v>2661525.65</v>
      </c>
      <c r="J313" s="63">
        <v>1330762.82</v>
      </c>
      <c r="K313" s="24" t="s">
        <v>1153</v>
      </c>
      <c r="L313" s="3">
        <v>1</v>
      </c>
      <c r="M313" s="60">
        <v>2649390.5299999998</v>
      </c>
      <c r="N313" s="60">
        <v>1324695.26</v>
      </c>
      <c r="O313" s="24" t="s">
        <v>1391</v>
      </c>
    </row>
    <row r="314" spans="1:15" s="11" customFormat="1" ht="31.5" customHeight="1" x14ac:dyDescent="0.2">
      <c r="A314" s="123">
        <v>13</v>
      </c>
      <c r="B314" s="52" t="s">
        <v>865</v>
      </c>
      <c r="C314" s="26">
        <v>16</v>
      </c>
      <c r="D314" s="26">
        <v>101</v>
      </c>
      <c r="E314" s="183" t="s">
        <v>235</v>
      </c>
      <c r="F314" s="137" t="s">
        <v>236</v>
      </c>
      <c r="G314" s="190" t="s">
        <v>972</v>
      </c>
      <c r="H314" s="3">
        <v>1</v>
      </c>
      <c r="I314" s="63">
        <v>681613.24</v>
      </c>
      <c r="J314" s="63">
        <v>374887.27999999997</v>
      </c>
      <c r="K314" s="24" t="s">
        <v>1297</v>
      </c>
      <c r="L314" s="3">
        <v>1</v>
      </c>
      <c r="M314" s="60">
        <v>660656.57999999996</v>
      </c>
      <c r="N314" s="60">
        <v>363361.12</v>
      </c>
      <c r="O314" s="24" t="s">
        <v>1488</v>
      </c>
    </row>
    <row r="315" spans="1:15" s="11" customFormat="1" ht="31.5" customHeight="1" x14ac:dyDescent="0.2">
      <c r="A315" s="123">
        <v>14</v>
      </c>
      <c r="B315" s="52" t="s">
        <v>877</v>
      </c>
      <c r="C315" s="26">
        <v>16</v>
      </c>
      <c r="D315" s="26">
        <v>101</v>
      </c>
      <c r="E315" s="183" t="s">
        <v>235</v>
      </c>
      <c r="F315" s="137" t="s">
        <v>236</v>
      </c>
      <c r="G315" s="190" t="s">
        <v>981</v>
      </c>
      <c r="H315" s="3">
        <v>1</v>
      </c>
      <c r="I315" s="63">
        <v>739074.25</v>
      </c>
      <c r="J315" s="63">
        <v>406490.84</v>
      </c>
      <c r="K315" s="24" t="s">
        <v>1174</v>
      </c>
      <c r="L315" s="3">
        <v>1</v>
      </c>
      <c r="M315" s="60">
        <v>739074.24</v>
      </c>
      <c r="N315" s="60">
        <v>406490.83</v>
      </c>
      <c r="O315" s="24" t="s">
        <v>1424</v>
      </c>
    </row>
    <row r="316" spans="1:15" s="11" customFormat="1" ht="31.5" customHeight="1" x14ac:dyDescent="0.2">
      <c r="A316" s="123">
        <v>15</v>
      </c>
      <c r="B316" s="52" t="s">
        <v>877</v>
      </c>
      <c r="C316" s="26">
        <v>17</v>
      </c>
      <c r="D316" s="26">
        <v>103</v>
      </c>
      <c r="E316" s="183" t="s">
        <v>247</v>
      </c>
      <c r="F316" s="137" t="s">
        <v>248</v>
      </c>
      <c r="G316" s="190" t="s">
        <v>1038</v>
      </c>
      <c r="H316" s="3">
        <v>1</v>
      </c>
      <c r="I316" s="63">
        <v>1773332.86</v>
      </c>
      <c r="J316" s="63">
        <v>886666.42999999993</v>
      </c>
      <c r="K316" s="24" t="s">
        <v>1174</v>
      </c>
      <c r="L316" s="3">
        <v>1</v>
      </c>
      <c r="M316" s="60">
        <v>1773332.86</v>
      </c>
      <c r="N316" s="60">
        <v>886666.43</v>
      </c>
      <c r="O316" s="24" t="s">
        <v>1402</v>
      </c>
    </row>
    <row r="317" spans="1:15" s="11" customFormat="1" x14ac:dyDescent="0.2">
      <c r="A317" s="13"/>
      <c r="B317" s="52"/>
      <c r="C317" s="26"/>
      <c r="D317" s="26"/>
      <c r="E317" s="26"/>
      <c r="F317" s="137"/>
      <c r="G317" s="190"/>
      <c r="I317" s="38"/>
      <c r="J317" s="38"/>
      <c r="K317" s="31"/>
      <c r="M317" s="31"/>
      <c r="N317" s="31"/>
      <c r="O317" s="31"/>
    </row>
    <row r="318" spans="1:15" s="11" customFormat="1" ht="16.5" thickBot="1" x14ac:dyDescent="0.25">
      <c r="A318" s="223" t="s">
        <v>2</v>
      </c>
      <c r="B318" s="223"/>
      <c r="C318" s="184"/>
      <c r="D318" s="184"/>
      <c r="E318" s="184"/>
      <c r="F318" s="184"/>
      <c r="G318" s="140"/>
      <c r="H318" s="187">
        <f>SUM(H302:H317)</f>
        <v>15</v>
      </c>
      <c r="I318" s="188">
        <f>SUM(I302:I317)</f>
        <v>34165902.259999998</v>
      </c>
      <c r="J318" s="188">
        <f>SUM(J302:J317)</f>
        <v>26923654.670000002</v>
      </c>
      <c r="K318" s="186">
        <f>COUNTA(K302:K317)</f>
        <v>15</v>
      </c>
      <c r="L318" s="187">
        <f>SUM(L302:L317)</f>
        <v>15</v>
      </c>
      <c r="M318" s="188">
        <f>SUM(M302:M317)</f>
        <v>32678068.449999996</v>
      </c>
      <c r="N318" s="188">
        <f>SUM(N302:N317)</f>
        <v>25222439.730000004</v>
      </c>
      <c r="O318" s="186">
        <f>COUNTA(O302:O316)</f>
        <v>15</v>
      </c>
    </row>
    <row r="319" spans="1:15" s="24" customFormat="1" ht="16.5" thickTop="1" x14ac:dyDescent="0.2">
      <c r="A319" s="6"/>
      <c r="B319" s="6"/>
      <c r="C319" s="6"/>
      <c r="D319" s="7"/>
      <c r="E319" s="7"/>
      <c r="F319" s="135"/>
      <c r="G319" s="143"/>
      <c r="I319" s="8"/>
      <c r="J319" s="8"/>
      <c r="K319" s="9"/>
      <c r="M319" s="8"/>
      <c r="N319" s="8"/>
      <c r="O319" s="9"/>
    </row>
    <row r="320" spans="1:15" s="24" customFormat="1" ht="19.5" x14ac:dyDescent="0.2">
      <c r="A320" s="56" t="s">
        <v>10</v>
      </c>
      <c r="B320" s="56"/>
      <c r="C320" s="102"/>
      <c r="D320" s="102"/>
      <c r="E320" s="102"/>
      <c r="F320" s="136"/>
      <c r="G320" s="142"/>
      <c r="I320" s="38"/>
      <c r="J320" s="38"/>
      <c r="K320" s="31"/>
      <c r="M320" s="31"/>
      <c r="N320" s="31"/>
      <c r="O320" s="31"/>
    </row>
    <row r="321" spans="1:15" s="24" customFormat="1" ht="64.5" customHeight="1" x14ac:dyDescent="0.2">
      <c r="A321" s="30">
        <v>1</v>
      </c>
      <c r="B321" s="52" t="s">
        <v>29</v>
      </c>
      <c r="C321" s="26">
        <v>1</v>
      </c>
      <c r="D321" s="26">
        <v>101</v>
      </c>
      <c r="E321" s="26" t="s">
        <v>231</v>
      </c>
      <c r="F321" s="137" t="s">
        <v>232</v>
      </c>
      <c r="G321" s="154" t="s">
        <v>320</v>
      </c>
      <c r="H321" s="24">
        <v>1</v>
      </c>
      <c r="I321" s="63">
        <v>3543731.66</v>
      </c>
      <c r="J321" s="63">
        <v>1949052.41</v>
      </c>
      <c r="K321" s="26" t="s">
        <v>45</v>
      </c>
      <c r="L321" s="24">
        <v>1</v>
      </c>
      <c r="M321" s="60">
        <v>3531734.03</v>
      </c>
      <c r="N321" s="60">
        <v>1942453.72</v>
      </c>
      <c r="O321" s="39" t="s">
        <v>411</v>
      </c>
    </row>
    <row r="322" spans="1:15" s="24" customFormat="1" ht="48.75" customHeight="1" x14ac:dyDescent="0.2">
      <c r="A322" s="30">
        <v>2</v>
      </c>
      <c r="B322" s="52" t="s">
        <v>30</v>
      </c>
      <c r="C322" s="26">
        <v>1</v>
      </c>
      <c r="D322" s="26">
        <v>101</v>
      </c>
      <c r="E322" s="26" t="s">
        <v>231</v>
      </c>
      <c r="F322" s="137" t="s">
        <v>232</v>
      </c>
      <c r="G322" s="154" t="s">
        <v>320</v>
      </c>
      <c r="H322" s="24">
        <v>1</v>
      </c>
      <c r="I322" s="63">
        <v>3699317.68</v>
      </c>
      <c r="J322" s="63">
        <v>2034624.72</v>
      </c>
      <c r="K322" s="26" t="s">
        <v>45</v>
      </c>
      <c r="L322" s="24">
        <v>1</v>
      </c>
      <c r="M322" s="60">
        <v>3660742.47</v>
      </c>
      <c r="N322" s="60">
        <v>2013408.36</v>
      </c>
      <c r="O322" s="39" t="s">
        <v>411</v>
      </c>
    </row>
    <row r="323" spans="1:15" s="24" customFormat="1" ht="69" customHeight="1" x14ac:dyDescent="0.2">
      <c r="A323" s="30">
        <v>3</v>
      </c>
      <c r="B323" s="52" t="s">
        <v>32</v>
      </c>
      <c r="C323" s="26">
        <v>1</v>
      </c>
      <c r="D323" s="26">
        <v>101</v>
      </c>
      <c r="E323" s="26" t="s">
        <v>229</v>
      </c>
      <c r="F323" s="137" t="s">
        <v>230</v>
      </c>
      <c r="G323" s="154" t="s">
        <v>321</v>
      </c>
      <c r="H323" s="24">
        <v>1</v>
      </c>
      <c r="I323" s="63">
        <v>3370109.77</v>
      </c>
      <c r="J323" s="63">
        <v>1853560.37</v>
      </c>
      <c r="K323" s="26" t="s">
        <v>46</v>
      </c>
      <c r="L323" s="24">
        <v>1</v>
      </c>
      <c r="M323" s="60">
        <v>3165692.57</v>
      </c>
      <c r="N323" s="60">
        <v>1741130.91</v>
      </c>
      <c r="O323" s="24" t="s">
        <v>614</v>
      </c>
    </row>
    <row r="324" spans="1:15" s="24" customFormat="1" ht="31.5" customHeight="1" x14ac:dyDescent="0.2">
      <c r="A324" s="30">
        <v>4</v>
      </c>
      <c r="B324" s="24" t="s">
        <v>62</v>
      </c>
      <c r="C324" s="26">
        <v>3</v>
      </c>
      <c r="D324" s="26">
        <v>101</v>
      </c>
      <c r="E324" s="26" t="s">
        <v>229</v>
      </c>
      <c r="F324" s="137" t="s">
        <v>230</v>
      </c>
      <c r="G324" s="153" t="s">
        <v>322</v>
      </c>
      <c r="H324" s="24">
        <v>1</v>
      </c>
      <c r="I324" s="63">
        <v>1801866.83</v>
      </c>
      <c r="J324" s="63">
        <v>900933.41</v>
      </c>
      <c r="K324" s="26" t="s">
        <v>121</v>
      </c>
      <c r="L324" s="24">
        <v>1</v>
      </c>
      <c r="M324" s="60">
        <v>1622379.71</v>
      </c>
      <c r="N324" s="60">
        <v>811189.85</v>
      </c>
      <c r="O324" s="24" t="s">
        <v>821</v>
      </c>
    </row>
    <row r="325" spans="1:15" s="24" customFormat="1" ht="33.75" customHeight="1" x14ac:dyDescent="0.2">
      <c r="A325" s="30">
        <v>5</v>
      </c>
      <c r="B325" s="24" t="s">
        <v>99</v>
      </c>
      <c r="C325" s="26">
        <v>4</v>
      </c>
      <c r="D325" s="26">
        <v>301</v>
      </c>
      <c r="E325" s="26" t="s">
        <v>253</v>
      </c>
      <c r="F325" s="137" t="s">
        <v>254</v>
      </c>
      <c r="G325" s="137"/>
      <c r="H325" s="24">
        <v>1</v>
      </c>
      <c r="I325" s="63">
        <v>2941182.94</v>
      </c>
      <c r="J325" s="63">
        <v>2941182.94</v>
      </c>
      <c r="K325" s="26" t="s">
        <v>694</v>
      </c>
      <c r="L325" s="24">
        <v>1</v>
      </c>
      <c r="M325" s="60">
        <v>2806592.7</v>
      </c>
      <c r="N325" s="60">
        <v>2806592.7</v>
      </c>
      <c r="O325" s="24" t="s">
        <v>1140</v>
      </c>
    </row>
    <row r="326" spans="1:15" s="24" customFormat="1" ht="31.5" customHeight="1" x14ac:dyDescent="0.2">
      <c r="A326" s="30">
        <v>6</v>
      </c>
      <c r="B326" s="52" t="s">
        <v>127</v>
      </c>
      <c r="C326" s="26">
        <v>6</v>
      </c>
      <c r="D326" s="26">
        <v>103</v>
      </c>
      <c r="E326" s="26" t="s">
        <v>245</v>
      </c>
      <c r="F326" s="137" t="s">
        <v>246</v>
      </c>
      <c r="G326" s="153" t="s">
        <v>323</v>
      </c>
      <c r="H326" s="24">
        <v>1</v>
      </c>
      <c r="I326" s="63">
        <v>12624103</v>
      </c>
      <c r="J326" s="63">
        <v>6312051.5</v>
      </c>
      <c r="K326" s="26" t="s">
        <v>193</v>
      </c>
      <c r="L326" s="24">
        <v>1</v>
      </c>
      <c r="M326" s="60">
        <v>12189570.09</v>
      </c>
      <c r="N326" s="60">
        <v>6094785.04</v>
      </c>
      <c r="O326" s="24" t="s">
        <v>496</v>
      </c>
    </row>
    <row r="327" spans="1:15" s="24" customFormat="1" ht="28.5" customHeight="1" x14ac:dyDescent="0.2">
      <c r="A327" s="30">
        <v>7</v>
      </c>
      <c r="B327" s="52" t="s">
        <v>209</v>
      </c>
      <c r="C327" s="26">
        <v>8</v>
      </c>
      <c r="D327" s="26">
        <v>101</v>
      </c>
      <c r="E327" s="26" t="s">
        <v>227</v>
      </c>
      <c r="F327" s="137" t="s">
        <v>228</v>
      </c>
      <c r="G327" s="137"/>
      <c r="H327" s="24">
        <v>1</v>
      </c>
      <c r="I327" s="63">
        <v>5327595.26</v>
      </c>
      <c r="J327" s="63">
        <v>2663797.63</v>
      </c>
      <c r="K327" s="26" t="s">
        <v>423</v>
      </c>
      <c r="L327" s="24">
        <v>1</v>
      </c>
      <c r="M327" s="60">
        <v>5105369.3099999996</v>
      </c>
      <c r="N327" s="60">
        <v>2552684.65</v>
      </c>
      <c r="O327" s="24" t="s">
        <v>1361</v>
      </c>
    </row>
    <row r="328" spans="1:15" s="24" customFormat="1" ht="81" customHeight="1" x14ac:dyDescent="0.2">
      <c r="A328" s="30">
        <v>8</v>
      </c>
      <c r="B328" s="52" t="s">
        <v>592</v>
      </c>
      <c r="C328" s="26">
        <v>10</v>
      </c>
      <c r="D328" s="26">
        <v>101</v>
      </c>
      <c r="E328" s="26" t="s">
        <v>231</v>
      </c>
      <c r="F328" s="137" t="s">
        <v>232</v>
      </c>
      <c r="G328" s="52"/>
      <c r="H328" s="24">
        <v>1</v>
      </c>
      <c r="I328" s="63">
        <v>3913972.45</v>
      </c>
      <c r="J328" s="63">
        <v>2152684.8499999996</v>
      </c>
      <c r="K328" s="26" t="s">
        <v>481</v>
      </c>
      <c r="L328" s="24">
        <v>1</v>
      </c>
      <c r="M328" s="60">
        <v>3830562.82</v>
      </c>
      <c r="N328" s="60">
        <v>2106809.5499999998</v>
      </c>
      <c r="O328" s="24" t="s">
        <v>1078</v>
      </c>
    </row>
    <row r="329" spans="1:15" s="24" customFormat="1" ht="47.25" x14ac:dyDescent="0.2">
      <c r="A329" s="30">
        <v>9</v>
      </c>
      <c r="B329" s="52" t="s">
        <v>434</v>
      </c>
      <c r="C329" s="26">
        <v>11</v>
      </c>
      <c r="D329" s="26">
        <v>101</v>
      </c>
      <c r="E329" s="26" t="s">
        <v>235</v>
      </c>
      <c r="F329" s="137" t="s">
        <v>236</v>
      </c>
      <c r="G329" s="190"/>
      <c r="H329" s="24">
        <v>1</v>
      </c>
      <c r="I329" s="63">
        <v>1769568.17</v>
      </c>
      <c r="J329" s="63">
        <v>884784.08</v>
      </c>
      <c r="K329" s="26" t="s">
        <v>624</v>
      </c>
      <c r="L329" s="24">
        <v>1</v>
      </c>
      <c r="M329" s="60">
        <v>1635001.92</v>
      </c>
      <c r="N329" s="60">
        <v>817500.96</v>
      </c>
      <c r="O329" s="24" t="s">
        <v>1151</v>
      </c>
    </row>
    <row r="330" spans="1:15" s="24" customFormat="1" ht="47.25" x14ac:dyDescent="0.2">
      <c r="A330" s="30">
        <v>10</v>
      </c>
      <c r="B330" s="52" t="s">
        <v>520</v>
      </c>
      <c r="C330" s="26">
        <v>13</v>
      </c>
      <c r="D330" s="26">
        <v>301</v>
      </c>
      <c r="E330" s="26" t="s">
        <v>253</v>
      </c>
      <c r="F330" s="137" t="s">
        <v>254</v>
      </c>
      <c r="G330" s="190"/>
      <c r="H330" s="24">
        <v>1</v>
      </c>
      <c r="I330" s="63">
        <v>1282535.07</v>
      </c>
      <c r="J330" s="63">
        <v>1282535.07</v>
      </c>
      <c r="K330" s="26" t="s">
        <v>1313</v>
      </c>
      <c r="L330" s="24">
        <v>1</v>
      </c>
      <c r="M330" s="60">
        <v>1225035.7</v>
      </c>
      <c r="N330" s="60">
        <v>1225035.7</v>
      </c>
      <c r="O330" s="24" t="s">
        <v>1404</v>
      </c>
    </row>
    <row r="331" spans="1:15" s="24" customFormat="1" ht="85.5" customHeight="1" x14ac:dyDescent="0.2">
      <c r="A331" s="30">
        <v>11</v>
      </c>
      <c r="B331" s="52" t="s">
        <v>553</v>
      </c>
      <c r="C331" s="26">
        <v>14</v>
      </c>
      <c r="D331" s="26">
        <v>101</v>
      </c>
      <c r="E331" s="26" t="s">
        <v>231</v>
      </c>
      <c r="F331" s="137" t="s">
        <v>232</v>
      </c>
      <c r="G331" s="190" t="s">
        <v>576</v>
      </c>
      <c r="H331" s="24">
        <v>1</v>
      </c>
      <c r="I331" s="63">
        <v>3477731.2</v>
      </c>
      <c r="J331" s="63">
        <v>1912752.16</v>
      </c>
      <c r="K331" s="26" t="s">
        <v>670</v>
      </c>
      <c r="L331" s="24">
        <v>1</v>
      </c>
      <c r="M331" s="60">
        <v>3475850.2</v>
      </c>
      <c r="N331" s="60">
        <v>1911717.61</v>
      </c>
      <c r="O331" s="24" t="s">
        <v>1073</v>
      </c>
    </row>
    <row r="332" spans="1:15" s="24" customFormat="1" ht="63" x14ac:dyDescent="0.2">
      <c r="A332" s="30">
        <v>12</v>
      </c>
      <c r="B332" s="52" t="s">
        <v>764</v>
      </c>
      <c r="C332" s="26">
        <v>14</v>
      </c>
      <c r="D332" s="26">
        <v>101</v>
      </c>
      <c r="E332" s="26" t="s">
        <v>235</v>
      </c>
      <c r="F332" s="137" t="s">
        <v>236</v>
      </c>
      <c r="G332" s="190" t="s">
        <v>572</v>
      </c>
      <c r="H332" s="24">
        <v>1</v>
      </c>
      <c r="I332" s="63">
        <v>6010836.4800000004</v>
      </c>
      <c r="J332" s="63">
        <v>3305960.06</v>
      </c>
      <c r="K332" s="26" t="s">
        <v>763</v>
      </c>
      <c r="L332" s="24">
        <v>1</v>
      </c>
      <c r="M332" s="60">
        <v>6010836.4800000004</v>
      </c>
      <c r="N332" s="60">
        <v>3305960.06</v>
      </c>
      <c r="O332" s="24" t="s">
        <v>1209</v>
      </c>
    </row>
    <row r="333" spans="1:15" s="24" customFormat="1" ht="33" customHeight="1" x14ac:dyDescent="0.2">
      <c r="A333" s="30">
        <v>13</v>
      </c>
      <c r="B333" s="52" t="s">
        <v>780</v>
      </c>
      <c r="C333" s="26">
        <v>18</v>
      </c>
      <c r="D333" s="26">
        <v>202</v>
      </c>
      <c r="E333" s="26"/>
      <c r="F333" s="137"/>
      <c r="G333" s="190"/>
      <c r="H333" s="24">
        <v>1</v>
      </c>
      <c r="I333" s="63">
        <f>400000+500000</f>
        <v>900000</v>
      </c>
      <c r="J333" s="63">
        <f>400000+500000</f>
        <v>900000</v>
      </c>
      <c r="K333" s="26" t="s">
        <v>1042</v>
      </c>
      <c r="L333" s="24">
        <v>1</v>
      </c>
      <c r="M333" s="60">
        <f>32105.39+24571.16+78465.65+197464.85+93066.89+82697.05+128558.68+145677.38</f>
        <v>782607.05</v>
      </c>
      <c r="N333" s="60">
        <f>32105.39+24571.16+78465.65+197464.85+93066.89+82697.05+128558.68+145677.38</f>
        <v>782607.05</v>
      </c>
      <c r="O333" s="52" t="s">
        <v>1448</v>
      </c>
    </row>
    <row r="334" spans="1:15" s="24" customFormat="1" ht="33" customHeight="1" x14ac:dyDescent="0.2">
      <c r="A334" s="30">
        <v>14</v>
      </c>
      <c r="B334" s="52" t="s">
        <v>808</v>
      </c>
      <c r="C334" s="26">
        <v>18</v>
      </c>
      <c r="D334" s="26">
        <v>202</v>
      </c>
      <c r="E334" s="26"/>
      <c r="F334" s="137"/>
      <c r="G334" s="190"/>
      <c r="H334" s="24">
        <v>1</v>
      </c>
      <c r="I334" s="63">
        <v>900000</v>
      </c>
      <c r="J334" s="63">
        <v>900000</v>
      </c>
      <c r="K334" s="26" t="s">
        <v>1044</v>
      </c>
      <c r="L334" s="24">
        <v>1</v>
      </c>
      <c r="M334" s="60">
        <f>20080.58+19480+58293.86+265967.46+57038.16+140010.19+119680.11+125487.58-150.36</f>
        <v>805887.58</v>
      </c>
      <c r="N334" s="60">
        <f>20080.58+19480+58293.86+265967.46+57038.16+140010.19+119680.11+125487.58-150.36</f>
        <v>805887.58</v>
      </c>
      <c r="O334" s="52" t="s">
        <v>1456</v>
      </c>
    </row>
    <row r="335" spans="1:15" s="24" customFormat="1" ht="33" customHeight="1" x14ac:dyDescent="0.2">
      <c r="A335" s="30">
        <v>15</v>
      </c>
      <c r="B335" s="52" t="s">
        <v>859</v>
      </c>
      <c r="C335" s="26">
        <v>16</v>
      </c>
      <c r="D335" s="26">
        <v>101</v>
      </c>
      <c r="E335" s="26" t="s">
        <v>225</v>
      </c>
      <c r="F335" s="137" t="s">
        <v>226</v>
      </c>
      <c r="G335" s="190" t="s">
        <v>969</v>
      </c>
      <c r="H335" s="24">
        <v>1</v>
      </c>
      <c r="I335" s="63">
        <v>1008826.4</v>
      </c>
      <c r="J335" s="63">
        <v>504413.2</v>
      </c>
      <c r="K335" s="26" t="s">
        <v>1189</v>
      </c>
      <c r="L335" s="24">
        <v>1</v>
      </c>
      <c r="M335" s="59">
        <v>1008826.4</v>
      </c>
      <c r="N335" s="59">
        <f>378309.9+126103.3</f>
        <v>504413.2</v>
      </c>
      <c r="O335" s="24" t="s">
        <v>1430</v>
      </c>
    </row>
    <row r="336" spans="1:15" s="24" customFormat="1" ht="33" customHeight="1" x14ac:dyDescent="0.2">
      <c r="A336" s="30">
        <v>16</v>
      </c>
      <c r="B336" s="52" t="s">
        <v>876</v>
      </c>
      <c r="C336" s="26">
        <v>16</v>
      </c>
      <c r="D336" s="26">
        <v>101</v>
      </c>
      <c r="E336" s="26" t="s">
        <v>229</v>
      </c>
      <c r="F336" s="137" t="s">
        <v>230</v>
      </c>
      <c r="G336" s="190" t="s">
        <v>964</v>
      </c>
      <c r="H336" s="24">
        <v>1</v>
      </c>
      <c r="I336" s="63">
        <v>1072622</v>
      </c>
      <c r="J336" s="63">
        <v>536311</v>
      </c>
      <c r="K336" s="26" t="s">
        <v>1276</v>
      </c>
      <c r="L336" s="24">
        <v>1</v>
      </c>
      <c r="M336" s="60">
        <v>1072622</v>
      </c>
      <c r="N336" s="60">
        <v>536311</v>
      </c>
      <c r="O336" s="24" t="s">
        <v>1404</v>
      </c>
    </row>
    <row r="337" spans="1:15" s="24" customFormat="1" ht="33" customHeight="1" x14ac:dyDescent="0.2">
      <c r="A337" s="30">
        <v>17</v>
      </c>
      <c r="B337" s="52" t="s">
        <v>883</v>
      </c>
      <c r="C337" s="26">
        <v>16</v>
      </c>
      <c r="D337" s="26">
        <v>101</v>
      </c>
      <c r="E337" s="26" t="s">
        <v>229</v>
      </c>
      <c r="F337" s="137" t="s">
        <v>230</v>
      </c>
      <c r="G337" s="190" t="s">
        <v>956</v>
      </c>
      <c r="H337" s="24">
        <v>1</v>
      </c>
      <c r="I337" s="63">
        <v>1791550</v>
      </c>
      <c r="J337" s="63">
        <v>895775</v>
      </c>
      <c r="K337" s="26" t="s">
        <v>1305</v>
      </c>
      <c r="L337" s="24">
        <v>1</v>
      </c>
      <c r="M337" s="60">
        <v>1791550</v>
      </c>
      <c r="N337" s="60">
        <v>895775</v>
      </c>
      <c r="O337" s="218" t="s">
        <v>1394</v>
      </c>
    </row>
    <row r="338" spans="1:15" s="24" customFormat="1" ht="57.75" customHeight="1" x14ac:dyDescent="0.2">
      <c r="A338" s="30">
        <v>18</v>
      </c>
      <c r="B338" s="52" t="s">
        <v>889</v>
      </c>
      <c r="C338" s="26">
        <v>16</v>
      </c>
      <c r="D338" s="26">
        <v>101</v>
      </c>
      <c r="E338" s="26" t="s">
        <v>237</v>
      </c>
      <c r="F338" s="137" t="s">
        <v>238</v>
      </c>
      <c r="G338" s="190" t="s">
        <v>956</v>
      </c>
      <c r="H338" s="24">
        <v>1</v>
      </c>
      <c r="I338" s="63">
        <v>1091434</v>
      </c>
      <c r="J338" s="63">
        <v>545717</v>
      </c>
      <c r="K338" s="26" t="s">
        <v>1296</v>
      </c>
      <c r="L338" s="24">
        <v>1</v>
      </c>
      <c r="M338" s="60">
        <v>900434</v>
      </c>
      <c r="N338" s="60">
        <v>450217</v>
      </c>
      <c r="O338" s="24" t="s">
        <v>1409</v>
      </c>
    </row>
    <row r="339" spans="1:15" s="24" customFormat="1" ht="49.5" customHeight="1" x14ac:dyDescent="0.2">
      <c r="A339" s="30">
        <v>19</v>
      </c>
      <c r="B339" s="52" t="s">
        <v>895</v>
      </c>
      <c r="C339" s="26">
        <v>16</v>
      </c>
      <c r="D339" s="26">
        <v>101</v>
      </c>
      <c r="E339" s="26" t="s">
        <v>235</v>
      </c>
      <c r="F339" s="137" t="s">
        <v>236</v>
      </c>
      <c r="G339" s="190" t="s">
        <v>967</v>
      </c>
      <c r="H339" s="24">
        <v>1</v>
      </c>
      <c r="I339" s="63">
        <v>900196.93</v>
      </c>
      <c r="J339" s="63">
        <v>495108.31</v>
      </c>
      <c r="K339" s="26" t="s">
        <v>1312</v>
      </c>
      <c r="L339" s="24">
        <v>1</v>
      </c>
      <c r="M339" s="60">
        <v>894693.91</v>
      </c>
      <c r="N339" s="60">
        <v>492081.65</v>
      </c>
      <c r="O339" s="24" t="s">
        <v>1489</v>
      </c>
    </row>
    <row r="340" spans="1:15" s="24" customFormat="1" ht="33" customHeight="1" x14ac:dyDescent="0.2">
      <c r="A340" s="30">
        <v>20</v>
      </c>
      <c r="B340" s="52" t="s">
        <v>907</v>
      </c>
      <c r="C340" s="26">
        <v>16</v>
      </c>
      <c r="D340" s="26">
        <v>101</v>
      </c>
      <c r="E340" s="26" t="s">
        <v>237</v>
      </c>
      <c r="F340" s="137" t="s">
        <v>238</v>
      </c>
      <c r="G340" s="190" t="s">
        <v>993</v>
      </c>
      <c r="H340" s="24">
        <v>1</v>
      </c>
      <c r="I340" s="63">
        <v>4819795.18</v>
      </c>
      <c r="J340" s="63">
        <v>2409897.59</v>
      </c>
      <c r="K340" s="26" t="s">
        <v>1296</v>
      </c>
      <c r="L340" s="24">
        <v>1</v>
      </c>
      <c r="M340" s="60">
        <v>4776651.18</v>
      </c>
      <c r="N340" s="60">
        <v>2388325.59</v>
      </c>
      <c r="O340" s="24" t="s">
        <v>1417</v>
      </c>
    </row>
    <row r="341" spans="1:15" s="24" customFormat="1" ht="42.75" customHeight="1" x14ac:dyDescent="0.2">
      <c r="A341" s="30">
        <v>21</v>
      </c>
      <c r="B341" s="52" t="s">
        <v>941</v>
      </c>
      <c r="C341" s="26">
        <v>16</v>
      </c>
      <c r="D341" s="26">
        <v>101</v>
      </c>
      <c r="E341" s="26" t="s">
        <v>237</v>
      </c>
      <c r="F341" s="137" t="s">
        <v>238</v>
      </c>
      <c r="G341" s="190" t="s">
        <v>1013</v>
      </c>
      <c r="H341" s="24">
        <v>1</v>
      </c>
      <c r="I341" s="63">
        <v>6834600</v>
      </c>
      <c r="J341" s="63">
        <v>3759030</v>
      </c>
      <c r="K341" s="26" t="s">
        <v>1367</v>
      </c>
      <c r="L341" s="24">
        <v>1</v>
      </c>
      <c r="M341" s="60">
        <v>6736140</v>
      </c>
      <c r="N341" s="60">
        <v>3704877</v>
      </c>
      <c r="O341" s="24" t="s">
        <v>1532</v>
      </c>
    </row>
    <row r="342" spans="1:15" s="24" customFormat="1" ht="45.75" customHeight="1" x14ac:dyDescent="0.2">
      <c r="A342" s="30">
        <v>22</v>
      </c>
      <c r="B342" s="52" t="s">
        <v>1242</v>
      </c>
      <c r="C342" s="26">
        <v>21</v>
      </c>
      <c r="D342" s="26">
        <v>101</v>
      </c>
      <c r="E342" s="26"/>
      <c r="F342" s="137"/>
      <c r="G342" s="190" t="s">
        <v>956</v>
      </c>
      <c r="H342" s="24">
        <v>1</v>
      </c>
      <c r="I342" s="63">
        <v>809964.10000000009</v>
      </c>
      <c r="J342" s="63">
        <v>445480.25</v>
      </c>
      <c r="K342" s="26" t="s">
        <v>1373</v>
      </c>
      <c r="L342" s="3">
        <v>1</v>
      </c>
      <c r="M342" s="60">
        <v>809964.1</v>
      </c>
      <c r="N342" s="60">
        <v>445480.25</v>
      </c>
      <c r="O342" s="39" t="s">
        <v>1475</v>
      </c>
    </row>
    <row r="343" spans="1:15" s="24" customFormat="1" ht="33" customHeight="1" x14ac:dyDescent="0.2">
      <c r="A343" s="30">
        <v>23</v>
      </c>
      <c r="B343" s="52" t="s">
        <v>32</v>
      </c>
      <c r="C343" s="26">
        <v>21</v>
      </c>
      <c r="D343" s="26">
        <v>101</v>
      </c>
      <c r="E343" s="26"/>
      <c r="F343" s="137"/>
      <c r="G343" s="190" t="s">
        <v>1270</v>
      </c>
      <c r="H343" s="24">
        <v>1</v>
      </c>
      <c r="I343" s="63">
        <v>2662403.63</v>
      </c>
      <c r="J343" s="63">
        <v>1331201.81</v>
      </c>
      <c r="K343" s="26" t="s">
        <v>1369</v>
      </c>
      <c r="L343" s="24">
        <v>1</v>
      </c>
      <c r="M343" s="60">
        <v>2613657.4300000002</v>
      </c>
      <c r="N343" s="60">
        <v>1306828.71</v>
      </c>
      <c r="O343" s="24" t="s">
        <v>1533</v>
      </c>
    </row>
    <row r="344" spans="1:15" s="24" customFormat="1" x14ac:dyDescent="0.2">
      <c r="A344" s="13"/>
      <c r="B344" s="52"/>
      <c r="C344" s="26"/>
      <c r="D344" s="26"/>
      <c r="E344" s="26"/>
      <c r="F344" s="137"/>
      <c r="G344" s="190"/>
      <c r="I344" s="63"/>
      <c r="J344" s="63"/>
      <c r="K344" s="26"/>
      <c r="M344" s="31"/>
      <c r="N344" s="31"/>
      <c r="O344" s="31"/>
    </row>
    <row r="345" spans="1:15" s="11" customFormat="1" ht="16.5" thickBot="1" x14ac:dyDescent="0.25">
      <c r="A345" s="223" t="s">
        <v>2</v>
      </c>
      <c r="B345" s="223"/>
      <c r="C345" s="184"/>
      <c r="D345" s="184"/>
      <c r="E345" s="184"/>
      <c r="F345" s="184"/>
      <c r="G345" s="140"/>
      <c r="H345" s="187">
        <f>SUM(H321:H344)</f>
        <v>23</v>
      </c>
      <c r="I345" s="188">
        <f>SUM(I321:I344)</f>
        <v>72553942.75</v>
      </c>
      <c r="J345" s="188">
        <f>SUM(J321:J344)</f>
        <v>40916853.359999999</v>
      </c>
      <c r="K345" s="186">
        <f>COUNTA(K321:K343)</f>
        <v>23</v>
      </c>
      <c r="L345" s="187">
        <f>SUM(L321:L344)</f>
        <v>23</v>
      </c>
      <c r="M345" s="188">
        <f>SUM(M321:M344)</f>
        <v>70452401.649999991</v>
      </c>
      <c r="N345" s="188">
        <f>SUM(N321:N344)</f>
        <v>39642073.139999993</v>
      </c>
      <c r="O345" s="186">
        <f>COUNTA(O321:O343)</f>
        <v>23</v>
      </c>
    </row>
    <row r="346" spans="1:15" s="24" customFormat="1" ht="16.5" thickTop="1" x14ac:dyDescent="0.2">
      <c r="A346" s="14"/>
      <c r="B346" s="14"/>
      <c r="C346" s="14"/>
      <c r="D346" s="15"/>
      <c r="E346" s="7"/>
      <c r="F346" s="135"/>
      <c r="G346" s="143"/>
      <c r="I346" s="16"/>
      <c r="J346" s="16"/>
      <c r="K346" s="17"/>
      <c r="M346" s="16"/>
      <c r="N346" s="16"/>
      <c r="O346" s="17"/>
    </row>
    <row r="347" spans="1:15" s="10" customFormat="1" ht="19.5" x14ac:dyDescent="0.2">
      <c r="A347" s="56" t="s">
        <v>11</v>
      </c>
      <c r="B347" s="56"/>
      <c r="C347" s="102"/>
      <c r="D347" s="102"/>
      <c r="E347" s="102"/>
      <c r="F347" s="136"/>
      <c r="G347" s="142"/>
      <c r="I347" s="38"/>
      <c r="J347" s="38"/>
      <c r="K347" s="31"/>
      <c r="M347" s="31"/>
      <c r="N347" s="31"/>
      <c r="O347" s="31"/>
    </row>
    <row r="348" spans="1:15" s="11" customFormat="1" ht="47.25" x14ac:dyDescent="0.2">
      <c r="A348" s="46">
        <v>1</v>
      </c>
      <c r="B348" s="76" t="s">
        <v>693</v>
      </c>
      <c r="C348" s="26">
        <v>2</v>
      </c>
      <c r="D348" s="26">
        <v>103</v>
      </c>
      <c r="E348" s="26" t="s">
        <v>241</v>
      </c>
      <c r="F348" s="137" t="s">
        <v>242</v>
      </c>
      <c r="G348" s="154" t="s">
        <v>324</v>
      </c>
      <c r="H348" s="3">
        <v>1</v>
      </c>
      <c r="I348" s="63">
        <v>6305789.2000000002</v>
      </c>
      <c r="J348" s="63">
        <v>3152894.6</v>
      </c>
      <c r="K348" s="26" t="s">
        <v>52</v>
      </c>
      <c r="L348" s="3">
        <v>1</v>
      </c>
      <c r="M348" s="60">
        <v>5018335.47</v>
      </c>
      <c r="N348" s="60">
        <v>2509167.73</v>
      </c>
      <c r="O348" s="39" t="s">
        <v>541</v>
      </c>
    </row>
    <row r="349" spans="1:15" s="11" customFormat="1" ht="41.25" customHeight="1" x14ac:dyDescent="0.2">
      <c r="A349" s="46">
        <v>2</v>
      </c>
      <c r="B349" s="52" t="s">
        <v>61</v>
      </c>
      <c r="C349" s="26">
        <v>3</v>
      </c>
      <c r="D349" s="26">
        <v>103</v>
      </c>
      <c r="E349" s="26" t="s">
        <v>243</v>
      </c>
      <c r="F349" s="137" t="s">
        <v>244</v>
      </c>
      <c r="G349" s="153" t="s">
        <v>325</v>
      </c>
      <c r="H349" s="24">
        <v>1</v>
      </c>
      <c r="I349" s="63">
        <v>21530359.879999999</v>
      </c>
      <c r="J349" s="63">
        <v>10765179.939999999</v>
      </c>
      <c r="K349" s="26" t="s">
        <v>154</v>
      </c>
      <c r="L349" s="3">
        <v>1</v>
      </c>
      <c r="M349" s="60">
        <v>20152298.09</v>
      </c>
      <c r="N349" s="60">
        <v>10076149.050000001</v>
      </c>
      <c r="O349" s="24" t="s">
        <v>690</v>
      </c>
    </row>
    <row r="350" spans="1:15" s="11" customFormat="1" ht="38.25" customHeight="1" x14ac:dyDescent="0.2">
      <c r="A350" s="46">
        <v>3</v>
      </c>
      <c r="B350" s="52" t="s">
        <v>124</v>
      </c>
      <c r="C350" s="26">
        <v>6</v>
      </c>
      <c r="D350" s="26">
        <v>103</v>
      </c>
      <c r="E350" s="26" t="s">
        <v>243</v>
      </c>
      <c r="F350" s="137" t="s">
        <v>244</v>
      </c>
      <c r="G350" s="153" t="s">
        <v>326</v>
      </c>
      <c r="H350" s="24">
        <v>1</v>
      </c>
      <c r="I350" s="63">
        <v>2736141.76</v>
      </c>
      <c r="J350" s="63">
        <v>1368070.88</v>
      </c>
      <c r="K350" s="26" t="s">
        <v>199</v>
      </c>
      <c r="L350" s="3">
        <v>1</v>
      </c>
      <c r="M350" s="60">
        <v>2708075.26</v>
      </c>
      <c r="N350" s="60">
        <v>1354037.63</v>
      </c>
      <c r="O350" s="24" t="s">
        <v>1065</v>
      </c>
    </row>
    <row r="351" spans="1:15" s="11" customFormat="1" ht="51" customHeight="1" x14ac:dyDescent="0.2">
      <c r="A351" s="46">
        <v>4</v>
      </c>
      <c r="B351" s="52" t="s">
        <v>349</v>
      </c>
      <c r="C351" s="26">
        <v>5</v>
      </c>
      <c r="D351" s="26">
        <v>302</v>
      </c>
      <c r="E351" s="26" t="s">
        <v>265</v>
      </c>
      <c r="F351" s="137" t="s">
        <v>266</v>
      </c>
      <c r="G351" s="153" t="s">
        <v>327</v>
      </c>
      <c r="H351" s="24">
        <v>1</v>
      </c>
      <c r="I351" s="63">
        <v>1086706.43</v>
      </c>
      <c r="J351" s="63">
        <v>543353.21</v>
      </c>
      <c r="K351" s="26" t="s">
        <v>279</v>
      </c>
      <c r="L351" s="3">
        <v>1</v>
      </c>
      <c r="M351" s="60">
        <v>957932.71</v>
      </c>
      <c r="N351" s="60">
        <v>478966.35</v>
      </c>
      <c r="O351" s="24" t="s">
        <v>689</v>
      </c>
    </row>
    <row r="352" spans="1:15" s="11" customFormat="1" ht="48" customHeight="1" x14ac:dyDescent="0.2">
      <c r="A352" s="46">
        <v>5</v>
      </c>
      <c r="B352" s="24" t="s">
        <v>181</v>
      </c>
      <c r="C352" s="26">
        <v>7</v>
      </c>
      <c r="D352" s="26">
        <v>301</v>
      </c>
      <c r="E352" s="26" t="s">
        <v>251</v>
      </c>
      <c r="F352" s="137" t="s">
        <v>252</v>
      </c>
      <c r="G352" s="137"/>
      <c r="H352" s="24">
        <v>1</v>
      </c>
      <c r="I352" s="63">
        <v>6445969.6900000004</v>
      </c>
      <c r="J352" s="63">
        <v>6445969.6900000004</v>
      </c>
      <c r="K352" s="24" t="s">
        <v>594</v>
      </c>
      <c r="L352" s="3">
        <v>1</v>
      </c>
      <c r="M352" s="60">
        <v>6295227.2800000003</v>
      </c>
      <c r="N352" s="60">
        <v>6295227.2800000003</v>
      </c>
      <c r="O352" s="24" t="s">
        <v>1406</v>
      </c>
    </row>
    <row r="353" spans="1:15" s="11" customFormat="1" ht="42.75" customHeight="1" x14ac:dyDescent="0.2">
      <c r="A353" s="46">
        <v>6</v>
      </c>
      <c r="B353" s="24" t="s">
        <v>105</v>
      </c>
      <c r="C353" s="26">
        <v>7</v>
      </c>
      <c r="D353" s="26">
        <v>301</v>
      </c>
      <c r="E353" s="26" t="s">
        <v>251</v>
      </c>
      <c r="F353" s="137" t="s">
        <v>252</v>
      </c>
      <c r="G353" s="137"/>
      <c r="H353" s="24">
        <v>1</v>
      </c>
      <c r="I353" s="63">
        <v>6267698.5700000003</v>
      </c>
      <c r="J353" s="63">
        <v>6267698.5699999994</v>
      </c>
      <c r="K353" s="24" t="s">
        <v>1195</v>
      </c>
      <c r="L353" s="3">
        <v>1</v>
      </c>
      <c r="M353" s="60">
        <v>4806895.42</v>
      </c>
      <c r="N353" s="60">
        <v>4806895.42</v>
      </c>
      <c r="O353" s="182" t="s">
        <v>1532</v>
      </c>
    </row>
    <row r="354" spans="1:15" s="11" customFormat="1" ht="44.25" customHeight="1" x14ac:dyDescent="0.2">
      <c r="A354" s="46">
        <v>7</v>
      </c>
      <c r="B354" s="24" t="s">
        <v>185</v>
      </c>
      <c r="C354" s="26">
        <v>7</v>
      </c>
      <c r="D354" s="26">
        <v>301</v>
      </c>
      <c r="E354" s="26" t="s">
        <v>251</v>
      </c>
      <c r="F354" s="137" t="s">
        <v>252</v>
      </c>
      <c r="G354" s="137"/>
      <c r="H354" s="24">
        <v>1</v>
      </c>
      <c r="I354" s="63">
        <v>4971872.41</v>
      </c>
      <c r="J354" s="63">
        <v>4971872.41</v>
      </c>
      <c r="K354" s="24" t="s">
        <v>612</v>
      </c>
      <c r="L354" s="3">
        <v>1</v>
      </c>
      <c r="M354" s="60">
        <v>3789066.14</v>
      </c>
      <c r="N354" s="60">
        <v>3789066.14</v>
      </c>
      <c r="O354" s="24" t="s">
        <v>1406</v>
      </c>
    </row>
    <row r="355" spans="1:15" s="11" customFormat="1" ht="33" customHeight="1" x14ac:dyDescent="0.2">
      <c r="A355" s="46">
        <v>8</v>
      </c>
      <c r="B355" s="52" t="s">
        <v>272</v>
      </c>
      <c r="C355" s="26">
        <v>8</v>
      </c>
      <c r="D355" s="26">
        <v>103</v>
      </c>
      <c r="E355" s="26" t="s">
        <v>241</v>
      </c>
      <c r="F355" s="137" t="s">
        <v>242</v>
      </c>
      <c r="G355" s="137"/>
      <c r="H355" s="24">
        <v>1</v>
      </c>
      <c r="I355" s="63">
        <v>5955171.3899999997</v>
      </c>
      <c r="J355" s="63">
        <v>2977585.69</v>
      </c>
      <c r="K355" s="24" t="s">
        <v>416</v>
      </c>
      <c r="L355" s="3">
        <v>1</v>
      </c>
      <c r="M355" s="60">
        <v>5573545.1699999999</v>
      </c>
      <c r="N355" s="60">
        <v>2786772.58</v>
      </c>
      <c r="O355" s="24" t="s">
        <v>1072</v>
      </c>
    </row>
    <row r="356" spans="1:15" s="11" customFormat="1" ht="48" customHeight="1" x14ac:dyDescent="0.25">
      <c r="A356" s="46">
        <v>9</v>
      </c>
      <c r="B356" s="99" t="s">
        <v>351</v>
      </c>
      <c r="C356" s="26">
        <v>9</v>
      </c>
      <c r="D356" s="26">
        <v>302</v>
      </c>
      <c r="E356" s="26" t="s">
        <v>257</v>
      </c>
      <c r="F356" s="137" t="s">
        <v>258</v>
      </c>
      <c r="G356" s="167" t="s">
        <v>376</v>
      </c>
      <c r="H356" s="24">
        <v>1</v>
      </c>
      <c r="I356" s="63">
        <v>887851</v>
      </c>
      <c r="J356" s="63">
        <v>443925.5</v>
      </c>
      <c r="K356" s="24" t="s">
        <v>494</v>
      </c>
      <c r="L356" s="3">
        <v>1</v>
      </c>
      <c r="M356" s="60">
        <v>786138.4</v>
      </c>
      <c r="N356" s="60">
        <v>393069.2</v>
      </c>
      <c r="O356" s="24" t="s">
        <v>1185</v>
      </c>
    </row>
    <row r="357" spans="1:15" s="11" customFormat="1" ht="47.25" customHeight="1" x14ac:dyDescent="0.2">
      <c r="A357" s="46">
        <v>10</v>
      </c>
      <c r="B357" s="52" t="s">
        <v>382</v>
      </c>
      <c r="C357" s="26">
        <v>10</v>
      </c>
      <c r="D357" s="26">
        <v>101</v>
      </c>
      <c r="E357" s="26" t="s">
        <v>235</v>
      </c>
      <c r="F357" s="137" t="s">
        <v>236</v>
      </c>
      <c r="G357" s="197"/>
      <c r="H357" s="24">
        <v>1</v>
      </c>
      <c r="I357" s="63">
        <v>1615695.83</v>
      </c>
      <c r="J357" s="63">
        <v>807847.91</v>
      </c>
      <c r="K357" s="24" t="s">
        <v>468</v>
      </c>
      <c r="L357" s="3">
        <v>1</v>
      </c>
      <c r="M357" s="60">
        <v>1607602.12</v>
      </c>
      <c r="N357" s="60">
        <v>803801.06</v>
      </c>
      <c r="O357" s="24" t="s">
        <v>1188</v>
      </c>
    </row>
    <row r="358" spans="1:15" s="11" customFormat="1" ht="39.75" customHeight="1" x14ac:dyDescent="0.2">
      <c r="A358" s="46">
        <v>11</v>
      </c>
      <c r="B358" s="52" t="s">
        <v>402</v>
      </c>
      <c r="C358" s="26">
        <v>10</v>
      </c>
      <c r="D358" s="26">
        <v>101</v>
      </c>
      <c r="E358" s="26" t="s">
        <v>235</v>
      </c>
      <c r="F358" s="137" t="s">
        <v>236</v>
      </c>
      <c r="G358" s="197"/>
      <c r="H358" s="24">
        <v>1</v>
      </c>
      <c r="I358" s="63">
        <v>3769763.1100000003</v>
      </c>
      <c r="J358" s="63">
        <v>2073369.7100000002</v>
      </c>
      <c r="K358" s="24" t="s">
        <v>464</v>
      </c>
      <c r="L358" s="3">
        <v>1</v>
      </c>
      <c r="M358" s="60">
        <v>3769763.11</v>
      </c>
      <c r="N358" s="60">
        <v>2073369.71</v>
      </c>
      <c r="O358" s="24" t="s">
        <v>1304</v>
      </c>
    </row>
    <row r="359" spans="1:15" s="11" customFormat="1" ht="57" customHeight="1" x14ac:dyDescent="0.2">
      <c r="A359" s="46">
        <v>12</v>
      </c>
      <c r="B359" s="52" t="s">
        <v>106</v>
      </c>
      <c r="C359" s="26">
        <v>13</v>
      </c>
      <c r="D359" s="26">
        <v>301</v>
      </c>
      <c r="E359" s="26" t="s">
        <v>251</v>
      </c>
      <c r="F359" s="137" t="s">
        <v>252</v>
      </c>
      <c r="G359" s="190"/>
      <c r="H359" s="24">
        <v>1</v>
      </c>
      <c r="I359" s="63">
        <v>5424341.6900000004</v>
      </c>
      <c r="J359" s="63">
        <v>5424341.6899999995</v>
      </c>
      <c r="K359" s="24" t="s">
        <v>1363</v>
      </c>
      <c r="L359" s="3">
        <v>1</v>
      </c>
      <c r="M359" s="60">
        <v>5271569.9000000004</v>
      </c>
      <c r="N359" s="60">
        <v>5011569.9000000004</v>
      </c>
      <c r="O359" s="24" t="s">
        <v>1532</v>
      </c>
    </row>
    <row r="360" spans="1:15" s="11" customFormat="1" ht="39.75" customHeight="1" x14ac:dyDescent="0.2">
      <c r="A360" s="46">
        <v>13</v>
      </c>
      <c r="B360" s="52" t="s">
        <v>517</v>
      </c>
      <c r="C360" s="26">
        <v>13</v>
      </c>
      <c r="D360" s="26">
        <v>301</v>
      </c>
      <c r="E360" s="26" t="s">
        <v>251</v>
      </c>
      <c r="F360" s="137" t="s">
        <v>252</v>
      </c>
      <c r="G360" s="190"/>
      <c r="H360" s="24">
        <v>1</v>
      </c>
      <c r="I360" s="63">
        <v>5017904.74</v>
      </c>
      <c r="J360" s="63">
        <v>5017904.74</v>
      </c>
      <c r="K360" s="24" t="s">
        <v>1140</v>
      </c>
      <c r="L360" s="3">
        <v>1</v>
      </c>
      <c r="M360" s="60">
        <v>4839077.1500000004</v>
      </c>
      <c r="N360" s="60">
        <v>4839077.1500000004</v>
      </c>
      <c r="O360" s="24" t="s">
        <v>1526</v>
      </c>
    </row>
    <row r="361" spans="1:15" s="11" customFormat="1" ht="39.75" customHeight="1" x14ac:dyDescent="0.2">
      <c r="A361" s="46">
        <v>14</v>
      </c>
      <c r="B361" s="52" t="s">
        <v>554</v>
      </c>
      <c r="C361" s="26">
        <v>14</v>
      </c>
      <c r="D361" s="26">
        <v>101</v>
      </c>
      <c r="E361" s="26" t="s">
        <v>233</v>
      </c>
      <c r="F361" s="137" t="s">
        <v>234</v>
      </c>
      <c r="G361" s="190" t="s">
        <v>571</v>
      </c>
      <c r="H361" s="24">
        <v>1</v>
      </c>
      <c r="I361" s="63">
        <v>2355576.0699999998</v>
      </c>
      <c r="J361" s="63">
        <v>1177788.03</v>
      </c>
      <c r="K361" s="24" t="s">
        <v>813</v>
      </c>
      <c r="L361" s="3">
        <v>1</v>
      </c>
      <c r="M361" s="60">
        <v>2348539.0699999998</v>
      </c>
      <c r="N361" s="60">
        <v>1174269.53</v>
      </c>
      <c r="O361" s="24" t="s">
        <v>1366</v>
      </c>
    </row>
    <row r="362" spans="1:15" s="11" customFormat="1" ht="44.25" customHeight="1" x14ac:dyDescent="0.2">
      <c r="A362" s="46">
        <v>15</v>
      </c>
      <c r="B362" s="52" t="s">
        <v>642</v>
      </c>
      <c r="C362" s="26">
        <v>15</v>
      </c>
      <c r="D362" s="26">
        <v>302</v>
      </c>
      <c r="E362" s="26" t="s">
        <v>643</v>
      </c>
      <c r="F362" s="137" t="s">
        <v>258</v>
      </c>
      <c r="G362" s="190" t="s">
        <v>644</v>
      </c>
      <c r="H362" s="24">
        <v>1</v>
      </c>
      <c r="I362" s="63">
        <v>1120875</v>
      </c>
      <c r="J362" s="63">
        <v>560437.5</v>
      </c>
      <c r="K362" s="24" t="s">
        <v>1153</v>
      </c>
      <c r="L362" s="3">
        <v>1</v>
      </c>
      <c r="M362" s="60">
        <v>1120875</v>
      </c>
      <c r="N362" s="60">
        <v>560437.5</v>
      </c>
      <c r="O362" s="24" t="s">
        <v>1529</v>
      </c>
    </row>
    <row r="363" spans="1:15" s="11" customFormat="1" ht="44.25" customHeight="1" x14ac:dyDescent="0.2">
      <c r="A363" s="46">
        <v>16</v>
      </c>
      <c r="B363" s="52" t="s">
        <v>786</v>
      </c>
      <c r="C363" s="26">
        <v>18</v>
      </c>
      <c r="D363" s="26">
        <v>202</v>
      </c>
      <c r="E363" s="26"/>
      <c r="F363" s="137"/>
      <c r="G363" s="190"/>
      <c r="H363" s="24">
        <v>1</v>
      </c>
      <c r="I363" s="63">
        <f>400000+500000</f>
        <v>900000</v>
      </c>
      <c r="J363" s="63">
        <f>400000+500000</f>
        <v>900000</v>
      </c>
      <c r="K363" s="24" t="s">
        <v>826</v>
      </c>
      <c r="L363" s="3">
        <v>1</v>
      </c>
      <c r="M363" s="60">
        <f>36367.8+126930.99+192538.17+94163.04+69335.96+149784.82+194646.62+32232.02</f>
        <v>895999.42</v>
      </c>
      <c r="N363" s="60">
        <f>36367.8+126930.99+192538.17+94163.04+69335.96+149784.82+194646.62+32232.02</f>
        <v>895999.42</v>
      </c>
      <c r="O363" s="52" t="s">
        <v>1443</v>
      </c>
    </row>
    <row r="364" spans="1:15" s="11" customFormat="1" ht="44.25" customHeight="1" x14ac:dyDescent="0.2">
      <c r="A364" s="46">
        <v>17</v>
      </c>
      <c r="B364" s="190" t="s">
        <v>1017</v>
      </c>
      <c r="C364" s="26">
        <v>17</v>
      </c>
      <c r="D364" s="26">
        <v>103</v>
      </c>
      <c r="E364" s="26" t="s">
        <v>243</v>
      </c>
      <c r="F364" s="137" t="s">
        <v>244</v>
      </c>
      <c r="G364" s="190" t="s">
        <v>326</v>
      </c>
      <c r="H364" s="24">
        <v>1</v>
      </c>
      <c r="I364" s="63">
        <v>18044795.960000001</v>
      </c>
      <c r="J364" s="63">
        <v>9022397.9800000004</v>
      </c>
      <c r="K364" s="24" t="s">
        <v>1105</v>
      </c>
      <c r="L364" s="3">
        <v>1</v>
      </c>
      <c r="M364" s="60">
        <v>16576027.970000001</v>
      </c>
      <c r="N364" s="60">
        <v>8288013.9800000004</v>
      </c>
      <c r="O364" s="182" t="s">
        <v>1534</v>
      </c>
    </row>
    <row r="365" spans="1:15" s="11" customFormat="1" ht="44.25" customHeight="1" x14ac:dyDescent="0.2">
      <c r="A365" s="46">
        <v>18</v>
      </c>
      <c r="B365" s="190" t="s">
        <v>1020</v>
      </c>
      <c r="C365" s="26">
        <v>17</v>
      </c>
      <c r="D365" s="26">
        <v>103</v>
      </c>
      <c r="E365" s="26" t="s">
        <v>243</v>
      </c>
      <c r="F365" s="137" t="s">
        <v>244</v>
      </c>
      <c r="G365" s="190" t="s">
        <v>337</v>
      </c>
      <c r="H365" s="24">
        <v>1</v>
      </c>
      <c r="I365" s="63">
        <v>19293685.350000001</v>
      </c>
      <c r="J365" s="63">
        <v>9646842.6699999999</v>
      </c>
      <c r="K365" s="24" t="s">
        <v>1141</v>
      </c>
      <c r="L365" s="3">
        <v>1</v>
      </c>
      <c r="M365" s="60">
        <v>18136287.02</v>
      </c>
      <c r="N365" s="60">
        <v>9068143.5099999998</v>
      </c>
      <c r="O365" s="24" t="s">
        <v>1459</v>
      </c>
    </row>
    <row r="366" spans="1:15" s="11" customFormat="1" ht="44.25" customHeight="1" x14ac:dyDescent="0.2">
      <c r="A366" s="46">
        <v>19</v>
      </c>
      <c r="B366" s="190" t="s">
        <v>1022</v>
      </c>
      <c r="C366" s="26">
        <v>17</v>
      </c>
      <c r="D366" s="26">
        <v>103</v>
      </c>
      <c r="E366" s="26" t="s">
        <v>249</v>
      </c>
      <c r="F366" s="137" t="s">
        <v>250</v>
      </c>
      <c r="G366" s="190" t="s">
        <v>1037</v>
      </c>
      <c r="H366" s="24">
        <v>1</v>
      </c>
      <c r="I366" s="63">
        <v>1707849.5</v>
      </c>
      <c r="J366" s="63">
        <v>853924.75</v>
      </c>
      <c r="K366" s="24" t="s">
        <v>1185</v>
      </c>
      <c r="L366" s="3">
        <v>1</v>
      </c>
      <c r="M366" s="60">
        <v>1707849.5</v>
      </c>
      <c r="N366" s="60">
        <v>853924.75</v>
      </c>
      <c r="O366" s="24" t="s">
        <v>1389</v>
      </c>
    </row>
    <row r="367" spans="1:15" s="11" customFormat="1" ht="44.25" customHeight="1" x14ac:dyDescent="0.2">
      <c r="A367" s="46">
        <v>20</v>
      </c>
      <c r="B367" s="190" t="s">
        <v>1024</v>
      </c>
      <c r="C367" s="26">
        <v>17</v>
      </c>
      <c r="D367" s="26">
        <v>103</v>
      </c>
      <c r="E367" s="26" t="s">
        <v>249</v>
      </c>
      <c r="F367" s="137" t="s">
        <v>250</v>
      </c>
      <c r="G367" s="190" t="s">
        <v>1037</v>
      </c>
      <c r="H367" s="24">
        <v>1</v>
      </c>
      <c r="I367" s="63">
        <v>651978.4</v>
      </c>
      <c r="J367" s="63">
        <v>325989.2</v>
      </c>
      <c r="K367" s="24" t="s">
        <v>1176</v>
      </c>
      <c r="L367" s="3">
        <v>1</v>
      </c>
      <c r="M367" s="60">
        <v>651978.4</v>
      </c>
      <c r="N367" s="60">
        <v>325989.2</v>
      </c>
      <c r="O367" s="24" t="s">
        <v>1386</v>
      </c>
    </row>
    <row r="368" spans="1:15" s="11" customFormat="1" ht="44.25" customHeight="1" x14ac:dyDescent="0.2">
      <c r="A368" s="46">
        <v>21</v>
      </c>
      <c r="B368" s="52" t="s">
        <v>795</v>
      </c>
      <c r="C368" s="26">
        <v>19</v>
      </c>
      <c r="D368" s="26">
        <v>202</v>
      </c>
      <c r="E368" s="26"/>
      <c r="F368" s="137"/>
      <c r="G368" s="190"/>
      <c r="H368" s="24">
        <v>1</v>
      </c>
      <c r="I368" s="63">
        <v>900000</v>
      </c>
      <c r="J368" s="63">
        <v>900000</v>
      </c>
      <c r="K368" s="24" t="s">
        <v>1119</v>
      </c>
      <c r="L368" s="3">
        <v>1</v>
      </c>
      <c r="M368" s="60">
        <v>363833.49</v>
      </c>
      <c r="N368" s="60">
        <v>363833.49000000005</v>
      </c>
      <c r="O368" s="52" t="s">
        <v>1506</v>
      </c>
    </row>
    <row r="369" spans="1:15" s="11" customFormat="1" ht="44.25" customHeight="1" x14ac:dyDescent="0.2">
      <c r="A369" s="46">
        <v>22</v>
      </c>
      <c r="B369" s="52" t="s">
        <v>1198</v>
      </c>
      <c r="C369" s="26">
        <v>20</v>
      </c>
      <c r="D369" s="26">
        <v>103</v>
      </c>
      <c r="E369" s="26"/>
      <c r="F369" s="137"/>
      <c r="G369" s="190"/>
      <c r="H369" s="24">
        <v>1</v>
      </c>
      <c r="I369" s="63">
        <v>10748642.1</v>
      </c>
      <c r="J369" s="63">
        <v>5374321.0499999998</v>
      </c>
      <c r="K369" s="24" t="s">
        <v>1360</v>
      </c>
      <c r="L369" s="11">
        <v>1</v>
      </c>
      <c r="M369" s="60">
        <v>10411959.75</v>
      </c>
      <c r="N369" s="60">
        <v>5205979.88</v>
      </c>
      <c r="O369" s="26" t="s">
        <v>1492</v>
      </c>
    </row>
    <row r="370" spans="1:15" s="11" customFormat="1" x14ac:dyDescent="0.2">
      <c r="A370" s="13"/>
      <c r="B370" s="52"/>
      <c r="C370" s="26"/>
      <c r="D370" s="26"/>
      <c r="E370" s="26"/>
      <c r="F370" s="137"/>
      <c r="G370" s="190"/>
      <c r="H370" s="50"/>
      <c r="I370" s="170"/>
      <c r="J370" s="170"/>
      <c r="K370" s="24"/>
      <c r="M370" s="31"/>
      <c r="N370" s="31"/>
      <c r="O370" s="31"/>
    </row>
    <row r="371" spans="1:15" s="11" customFormat="1" ht="16.5" thickBot="1" x14ac:dyDescent="0.25">
      <c r="A371" s="223" t="s">
        <v>2</v>
      </c>
      <c r="B371" s="223"/>
      <c r="C371" s="184"/>
      <c r="D371" s="184"/>
      <c r="E371" s="184"/>
      <c r="F371" s="184"/>
      <c r="G371" s="140"/>
      <c r="H371" s="187">
        <f>SUM(H348:H370)</f>
        <v>22</v>
      </c>
      <c r="I371" s="188">
        <f>SUM(I348:I370)</f>
        <v>127738668.07999998</v>
      </c>
      <c r="J371" s="188">
        <f>SUM(J348:J370)</f>
        <v>79021715.719999999</v>
      </c>
      <c r="K371" s="186">
        <f>COUNTA(K348:K370)</f>
        <v>22</v>
      </c>
      <c r="L371" s="187">
        <f>SUM(L348:L370)</f>
        <v>22</v>
      </c>
      <c r="M371" s="188">
        <f>SUM(M348:M370)</f>
        <v>117788875.83999999</v>
      </c>
      <c r="N371" s="188">
        <f>SUM(N348:N370)</f>
        <v>71953760.459999993</v>
      </c>
      <c r="O371" s="186">
        <f>COUNTA(O348:O370)</f>
        <v>22</v>
      </c>
    </row>
    <row r="372" spans="1:15" ht="16.5" thickTop="1" x14ac:dyDescent="0.2">
      <c r="A372" s="14"/>
      <c r="B372" s="14"/>
      <c r="C372" s="14"/>
      <c r="D372" s="7"/>
      <c r="E372" s="7"/>
      <c r="F372" s="135"/>
      <c r="G372" s="143"/>
      <c r="I372" s="33"/>
      <c r="J372" s="16"/>
      <c r="K372" s="17"/>
      <c r="M372" s="16"/>
      <c r="N372" s="16"/>
      <c r="O372" s="17"/>
    </row>
    <row r="373" spans="1:15" ht="19.5" x14ac:dyDescent="0.2">
      <c r="A373" s="56" t="s">
        <v>12</v>
      </c>
      <c r="B373" s="56"/>
      <c r="C373" s="102"/>
      <c r="D373" s="102"/>
      <c r="E373" s="102"/>
      <c r="F373" s="136"/>
      <c r="G373" s="142"/>
      <c r="I373" s="38"/>
      <c r="J373" s="38"/>
      <c r="K373" s="31"/>
      <c r="M373" s="31"/>
      <c r="N373" s="31"/>
      <c r="O373" s="31"/>
    </row>
    <row r="374" spans="1:15" ht="31.5" x14ac:dyDescent="0.2">
      <c r="A374" s="30">
        <v>1</v>
      </c>
      <c r="B374" s="52" t="s">
        <v>146</v>
      </c>
      <c r="C374" s="26">
        <v>1</v>
      </c>
      <c r="D374" s="26">
        <v>101</v>
      </c>
      <c r="E374" s="19" t="s">
        <v>225</v>
      </c>
      <c r="F374" s="137" t="s">
        <v>226</v>
      </c>
      <c r="G374" s="154" t="s">
        <v>288</v>
      </c>
      <c r="H374" s="3">
        <v>1</v>
      </c>
      <c r="I374" s="63">
        <v>1251176</v>
      </c>
      <c r="J374" s="63">
        <v>625588</v>
      </c>
      <c r="K374" s="26" t="s">
        <v>49</v>
      </c>
      <c r="L374" s="3">
        <v>1</v>
      </c>
      <c r="M374" s="60">
        <v>1251176</v>
      </c>
      <c r="N374" s="60">
        <v>625588</v>
      </c>
      <c r="O374" s="26" t="s">
        <v>173</v>
      </c>
    </row>
    <row r="375" spans="1:15" ht="63" x14ac:dyDescent="0.2">
      <c r="A375" s="30">
        <v>2</v>
      </c>
      <c r="B375" s="52" t="s">
        <v>138</v>
      </c>
      <c r="C375" s="26">
        <v>1</v>
      </c>
      <c r="D375" s="26">
        <v>101</v>
      </c>
      <c r="E375" s="19" t="s">
        <v>225</v>
      </c>
      <c r="F375" s="137" t="s">
        <v>226</v>
      </c>
      <c r="G375" s="154" t="s">
        <v>288</v>
      </c>
      <c r="H375" s="3">
        <v>1</v>
      </c>
      <c r="I375" s="63">
        <v>828780</v>
      </c>
      <c r="J375" s="63">
        <v>414390</v>
      </c>
      <c r="K375" s="26" t="s">
        <v>47</v>
      </c>
      <c r="L375" s="3">
        <v>1</v>
      </c>
      <c r="M375" s="63">
        <v>828780</v>
      </c>
      <c r="N375" s="63">
        <v>414390</v>
      </c>
      <c r="O375" s="26" t="s">
        <v>68</v>
      </c>
    </row>
    <row r="376" spans="1:15" ht="29.25" customHeight="1" x14ac:dyDescent="0.2">
      <c r="A376" s="30">
        <v>3</v>
      </c>
      <c r="B376" s="76" t="s">
        <v>39</v>
      </c>
      <c r="C376" s="26">
        <v>2</v>
      </c>
      <c r="D376" s="26">
        <v>101</v>
      </c>
      <c r="E376" s="19" t="s">
        <v>225</v>
      </c>
      <c r="F376" s="137" t="s">
        <v>226</v>
      </c>
      <c r="G376" s="154" t="s">
        <v>328</v>
      </c>
      <c r="H376" s="3">
        <v>1</v>
      </c>
      <c r="I376" s="63">
        <v>4779345.0199999996</v>
      </c>
      <c r="J376" s="63">
        <v>2389672.5099999998</v>
      </c>
      <c r="K376" s="26" t="s">
        <v>52</v>
      </c>
      <c r="L376" s="3">
        <v>1</v>
      </c>
      <c r="M376" s="63">
        <v>4595945.29</v>
      </c>
      <c r="N376" s="63">
        <v>2297972.64</v>
      </c>
      <c r="O376" s="26" t="s">
        <v>174</v>
      </c>
    </row>
    <row r="377" spans="1:15" ht="23.25" customHeight="1" x14ac:dyDescent="0.2">
      <c r="A377" s="30">
        <v>4</v>
      </c>
      <c r="B377" s="78" t="s">
        <v>41</v>
      </c>
      <c r="C377" s="26">
        <v>2</v>
      </c>
      <c r="D377" s="26">
        <v>103</v>
      </c>
      <c r="E377" s="26" t="s">
        <v>243</v>
      </c>
      <c r="F377" s="137" t="s">
        <v>244</v>
      </c>
      <c r="G377" s="154" t="s">
        <v>325</v>
      </c>
      <c r="H377" s="24">
        <v>1</v>
      </c>
      <c r="I377" s="72">
        <v>991335.04</v>
      </c>
      <c r="J377" s="61">
        <v>495667.52</v>
      </c>
      <c r="K377" s="26" t="s">
        <v>53</v>
      </c>
      <c r="L377" s="3">
        <v>1</v>
      </c>
      <c r="M377" s="60">
        <v>856981.1</v>
      </c>
      <c r="N377" s="60">
        <v>428490.55</v>
      </c>
      <c r="O377" s="24" t="s">
        <v>378</v>
      </c>
    </row>
    <row r="378" spans="1:15" ht="47.25" x14ac:dyDescent="0.2">
      <c r="A378" s="30">
        <v>5</v>
      </c>
      <c r="B378" s="76" t="s">
        <v>59</v>
      </c>
      <c r="C378" s="26">
        <v>3</v>
      </c>
      <c r="D378" s="26">
        <v>101</v>
      </c>
      <c r="E378" s="26" t="s">
        <v>235</v>
      </c>
      <c r="F378" s="137" t="s">
        <v>236</v>
      </c>
      <c r="G378" s="153" t="s">
        <v>299</v>
      </c>
      <c r="H378" s="3">
        <v>1</v>
      </c>
      <c r="I378" s="72">
        <v>1072964.28</v>
      </c>
      <c r="J378" s="61">
        <v>536482.14</v>
      </c>
      <c r="K378" s="26" t="s">
        <v>135</v>
      </c>
      <c r="L378" s="3">
        <v>1</v>
      </c>
      <c r="M378" s="60">
        <v>1072964.28</v>
      </c>
      <c r="N378" s="60">
        <v>536482.14</v>
      </c>
      <c r="O378" s="39" t="s">
        <v>406</v>
      </c>
    </row>
    <row r="379" spans="1:15" ht="54.75" customHeight="1" x14ac:dyDescent="0.2">
      <c r="A379" s="30">
        <v>6</v>
      </c>
      <c r="B379" s="76" t="s">
        <v>60</v>
      </c>
      <c r="C379" s="26">
        <v>3</v>
      </c>
      <c r="D379" s="26">
        <v>103</v>
      </c>
      <c r="E379" s="26" t="s">
        <v>243</v>
      </c>
      <c r="F379" s="137" t="s">
        <v>244</v>
      </c>
      <c r="G379" s="153" t="s">
        <v>325</v>
      </c>
      <c r="H379" s="3">
        <v>1</v>
      </c>
      <c r="I379" s="72">
        <v>2395165.0300000003</v>
      </c>
      <c r="J379" s="61">
        <v>1197582.51</v>
      </c>
      <c r="K379" s="26" t="s">
        <v>112</v>
      </c>
      <c r="L379" s="3">
        <v>1</v>
      </c>
      <c r="M379" s="60">
        <v>2317901.16</v>
      </c>
      <c r="N379" s="60">
        <v>1158950.58</v>
      </c>
      <c r="O379" s="39" t="s">
        <v>496</v>
      </c>
    </row>
    <row r="380" spans="1:15" ht="37.5" customHeight="1" x14ac:dyDescent="0.2">
      <c r="A380" s="30">
        <v>7</v>
      </c>
      <c r="B380" s="76" t="s">
        <v>84</v>
      </c>
      <c r="C380" s="26">
        <v>4</v>
      </c>
      <c r="D380" s="26">
        <v>301</v>
      </c>
      <c r="E380" s="26" t="s">
        <v>253</v>
      </c>
      <c r="F380" s="137" t="s">
        <v>254</v>
      </c>
      <c r="G380" s="137"/>
      <c r="H380" s="3">
        <v>1</v>
      </c>
      <c r="I380" s="72">
        <v>2181700.5</v>
      </c>
      <c r="J380" s="61">
        <v>2181700.5</v>
      </c>
      <c r="K380" s="75">
        <v>41127</v>
      </c>
      <c r="L380" s="3">
        <v>1</v>
      </c>
      <c r="M380" s="60">
        <v>2114272.27</v>
      </c>
      <c r="N380" s="60">
        <v>2114272.27</v>
      </c>
      <c r="O380" s="24" t="s">
        <v>1061</v>
      </c>
    </row>
    <row r="381" spans="1:15" ht="39.75" customHeight="1" x14ac:dyDescent="0.2">
      <c r="A381" s="30">
        <v>8</v>
      </c>
      <c r="B381" s="78" t="s">
        <v>88</v>
      </c>
      <c r="C381" s="26">
        <v>4</v>
      </c>
      <c r="D381" s="26">
        <v>301</v>
      </c>
      <c r="E381" s="26" t="s">
        <v>253</v>
      </c>
      <c r="F381" s="137" t="s">
        <v>254</v>
      </c>
      <c r="G381" s="137"/>
      <c r="H381" s="24">
        <v>1</v>
      </c>
      <c r="I381" s="72">
        <v>2186487.46</v>
      </c>
      <c r="J381" s="61">
        <v>2186487.46</v>
      </c>
      <c r="K381" s="75">
        <v>41127</v>
      </c>
      <c r="L381" s="3">
        <v>1</v>
      </c>
      <c r="M381" s="60">
        <v>2180213.7400000002</v>
      </c>
      <c r="N381" s="60">
        <v>2180213.7400000002</v>
      </c>
      <c r="O381" s="24" t="s">
        <v>1057</v>
      </c>
    </row>
    <row r="382" spans="1:15" ht="63" x14ac:dyDescent="0.2">
      <c r="A382" s="30">
        <v>9</v>
      </c>
      <c r="B382" s="78" t="s">
        <v>92</v>
      </c>
      <c r="C382" s="26">
        <v>4</v>
      </c>
      <c r="D382" s="26">
        <v>301</v>
      </c>
      <c r="E382" s="26" t="s">
        <v>251</v>
      </c>
      <c r="F382" s="137" t="s">
        <v>252</v>
      </c>
      <c r="G382" s="137"/>
      <c r="H382" s="24">
        <v>1</v>
      </c>
      <c r="I382" s="72">
        <v>6722862.2400000002</v>
      </c>
      <c r="J382" s="61">
        <v>6722862.2400000002</v>
      </c>
      <c r="K382" s="26" t="s">
        <v>428</v>
      </c>
      <c r="L382" s="3">
        <v>1</v>
      </c>
      <c r="M382" s="60">
        <v>5350796.6100000003</v>
      </c>
      <c r="N382" s="60">
        <v>5350796.6100000003</v>
      </c>
      <c r="O382" s="24" t="s">
        <v>817</v>
      </c>
    </row>
    <row r="383" spans="1:15" ht="37.5" customHeight="1" x14ac:dyDescent="0.2">
      <c r="A383" s="30">
        <v>10</v>
      </c>
      <c r="B383" s="78" t="s">
        <v>93</v>
      </c>
      <c r="C383" s="26">
        <v>4</v>
      </c>
      <c r="D383" s="26">
        <v>301</v>
      </c>
      <c r="E383" s="26" t="s">
        <v>253</v>
      </c>
      <c r="F383" s="137" t="s">
        <v>254</v>
      </c>
      <c r="G383" s="137"/>
      <c r="H383" s="24">
        <v>1</v>
      </c>
      <c r="I383" s="70">
        <v>1620014.06</v>
      </c>
      <c r="J383" s="59">
        <v>1620014.06</v>
      </c>
      <c r="K383" s="75">
        <v>41120</v>
      </c>
      <c r="L383" s="3">
        <v>1</v>
      </c>
      <c r="M383" s="60">
        <v>1454533.23</v>
      </c>
      <c r="N383" s="60">
        <v>1454533.23</v>
      </c>
      <c r="O383" s="24" t="s">
        <v>1062</v>
      </c>
    </row>
    <row r="384" spans="1:15" ht="52.5" customHeight="1" x14ac:dyDescent="0.2">
      <c r="A384" s="30">
        <v>11</v>
      </c>
      <c r="B384" s="76" t="s">
        <v>119</v>
      </c>
      <c r="C384" s="26">
        <v>6</v>
      </c>
      <c r="D384" s="26">
        <v>101</v>
      </c>
      <c r="E384" s="26" t="s">
        <v>235</v>
      </c>
      <c r="F384" s="137" t="s">
        <v>236</v>
      </c>
      <c r="G384" s="153" t="s">
        <v>330</v>
      </c>
      <c r="H384" s="24">
        <v>1</v>
      </c>
      <c r="I384" s="72">
        <v>1560186.55</v>
      </c>
      <c r="J384" s="61">
        <v>780093.27</v>
      </c>
      <c r="K384" s="26" t="s">
        <v>194</v>
      </c>
      <c r="L384" s="3">
        <v>1</v>
      </c>
      <c r="M384" s="60">
        <v>1512610.9</v>
      </c>
      <c r="N384" s="60">
        <v>756305.45</v>
      </c>
      <c r="O384" s="24" t="s">
        <v>597</v>
      </c>
    </row>
    <row r="385" spans="1:15" ht="62.25" customHeight="1" x14ac:dyDescent="0.25">
      <c r="A385" s="30">
        <v>12</v>
      </c>
      <c r="B385" s="94" t="s">
        <v>138</v>
      </c>
      <c r="C385" s="26">
        <v>6</v>
      </c>
      <c r="D385" s="26">
        <v>101</v>
      </c>
      <c r="E385" s="19" t="s">
        <v>225</v>
      </c>
      <c r="F385" s="137" t="s">
        <v>226</v>
      </c>
      <c r="G385" s="153" t="s">
        <v>331</v>
      </c>
      <c r="H385" s="24">
        <v>1</v>
      </c>
      <c r="I385" s="72">
        <v>5038605</v>
      </c>
      <c r="J385" s="61">
        <v>2519302.5</v>
      </c>
      <c r="K385" s="26" t="s">
        <v>200</v>
      </c>
      <c r="L385" s="3">
        <v>1</v>
      </c>
      <c r="M385" s="60">
        <v>4800262.5</v>
      </c>
      <c r="N385" s="60">
        <v>2400131.25</v>
      </c>
      <c r="O385" s="39" t="s">
        <v>540</v>
      </c>
    </row>
    <row r="386" spans="1:15" ht="47.25" x14ac:dyDescent="0.2">
      <c r="A386" s="30">
        <v>13</v>
      </c>
      <c r="B386" s="78" t="s">
        <v>86</v>
      </c>
      <c r="C386" s="26">
        <v>7</v>
      </c>
      <c r="D386" s="26">
        <v>301</v>
      </c>
      <c r="E386" s="26" t="s">
        <v>253</v>
      </c>
      <c r="F386" s="137" t="s">
        <v>254</v>
      </c>
      <c r="G386" s="137"/>
      <c r="H386" s="24">
        <v>1</v>
      </c>
      <c r="I386" s="72">
        <v>2937418.75</v>
      </c>
      <c r="J386" s="61">
        <v>2937418.75</v>
      </c>
      <c r="K386" s="26" t="s">
        <v>755</v>
      </c>
      <c r="L386" s="3">
        <v>1</v>
      </c>
      <c r="M386" s="60">
        <v>2902244.66</v>
      </c>
      <c r="N386" s="60">
        <v>2902244.66</v>
      </c>
      <c r="O386" s="24" t="s">
        <v>1151</v>
      </c>
    </row>
    <row r="387" spans="1:15" ht="39.75" customHeight="1" x14ac:dyDescent="0.2">
      <c r="A387" s="30">
        <v>14</v>
      </c>
      <c r="B387" s="78" t="s">
        <v>183</v>
      </c>
      <c r="C387" s="26">
        <v>7</v>
      </c>
      <c r="D387" s="26">
        <v>301</v>
      </c>
      <c r="E387" s="26" t="s">
        <v>253</v>
      </c>
      <c r="F387" s="137" t="s">
        <v>254</v>
      </c>
      <c r="G387" s="137"/>
      <c r="H387" s="24">
        <v>1</v>
      </c>
      <c r="I387" s="72">
        <v>2576923.7999999998</v>
      </c>
      <c r="J387" s="61">
        <v>2576923.7999999998</v>
      </c>
      <c r="K387" s="26" t="s">
        <v>587</v>
      </c>
      <c r="L387" s="3">
        <v>1</v>
      </c>
      <c r="M387" s="60">
        <v>2518268.87</v>
      </c>
      <c r="N387" s="60">
        <v>2518268.87</v>
      </c>
      <c r="O387" s="24" t="s">
        <v>1067</v>
      </c>
    </row>
    <row r="388" spans="1:15" ht="47.25" x14ac:dyDescent="0.2">
      <c r="A388" s="30">
        <v>15</v>
      </c>
      <c r="B388" s="76" t="s">
        <v>268</v>
      </c>
      <c r="C388" s="26">
        <v>8</v>
      </c>
      <c r="D388" s="26">
        <v>101</v>
      </c>
      <c r="E388" s="26" t="s">
        <v>237</v>
      </c>
      <c r="F388" s="137" t="s">
        <v>238</v>
      </c>
      <c r="G388" s="137"/>
      <c r="H388" s="24">
        <v>1</v>
      </c>
      <c r="I388" s="72">
        <v>4006696.1</v>
      </c>
      <c r="J388" s="61">
        <v>2203682.85</v>
      </c>
      <c r="K388" s="26" t="s">
        <v>420</v>
      </c>
      <c r="L388" s="3">
        <v>1</v>
      </c>
      <c r="M388" s="60">
        <v>3902632.78</v>
      </c>
      <c r="N388" s="60">
        <v>2146448.0299999998</v>
      </c>
      <c r="O388" s="24" t="s">
        <v>767</v>
      </c>
    </row>
    <row r="389" spans="1:15" ht="34.5" customHeight="1" x14ac:dyDescent="0.2">
      <c r="A389" s="30">
        <v>16</v>
      </c>
      <c r="B389" s="76" t="s">
        <v>275</v>
      </c>
      <c r="C389" s="26">
        <v>8</v>
      </c>
      <c r="D389" s="26">
        <v>101</v>
      </c>
      <c r="E389" s="19" t="s">
        <v>225</v>
      </c>
      <c r="F389" s="137" t="s">
        <v>226</v>
      </c>
      <c r="G389" s="137"/>
      <c r="H389" s="24">
        <v>1</v>
      </c>
      <c r="I389" s="72">
        <v>1624165.02</v>
      </c>
      <c r="J389" s="61">
        <v>812082.51</v>
      </c>
      <c r="K389" s="26" t="s">
        <v>410</v>
      </c>
      <c r="L389" s="3">
        <v>1</v>
      </c>
      <c r="M389" s="60">
        <v>1550138.58</v>
      </c>
      <c r="N389" s="60">
        <v>775069.29</v>
      </c>
      <c r="O389" s="24" t="s">
        <v>536</v>
      </c>
    </row>
    <row r="390" spans="1:15" ht="31.5" x14ac:dyDescent="0.2">
      <c r="A390" s="30">
        <v>17</v>
      </c>
      <c r="B390" s="76" t="s">
        <v>216</v>
      </c>
      <c r="C390" s="26">
        <v>8</v>
      </c>
      <c r="D390" s="26">
        <v>101</v>
      </c>
      <c r="E390" s="26" t="s">
        <v>235</v>
      </c>
      <c r="F390" s="137" t="s">
        <v>236</v>
      </c>
      <c r="G390" s="137"/>
      <c r="H390" s="24">
        <v>1</v>
      </c>
      <c r="I390" s="72">
        <v>734305.62</v>
      </c>
      <c r="J390" s="61">
        <v>367152.81</v>
      </c>
      <c r="K390" s="26" t="s">
        <v>412</v>
      </c>
      <c r="L390" s="24">
        <v>1</v>
      </c>
      <c r="M390" s="60">
        <v>730640.23</v>
      </c>
      <c r="N390" s="60">
        <v>365320.11</v>
      </c>
      <c r="O390" s="24" t="s">
        <v>602</v>
      </c>
    </row>
    <row r="391" spans="1:15" ht="44.25" customHeight="1" x14ac:dyDescent="0.2">
      <c r="A391" s="30">
        <v>18</v>
      </c>
      <c r="B391" s="76" t="s">
        <v>364</v>
      </c>
      <c r="C391" s="26">
        <v>9</v>
      </c>
      <c r="D391" s="26">
        <v>302</v>
      </c>
      <c r="E391" s="26" t="s">
        <v>265</v>
      </c>
      <c r="F391" s="137" t="s">
        <v>266</v>
      </c>
      <c r="G391" s="172" t="s">
        <v>375</v>
      </c>
      <c r="H391" s="24">
        <v>1</v>
      </c>
      <c r="I391" s="72">
        <v>840853.29</v>
      </c>
      <c r="J391" s="61">
        <v>420426.64</v>
      </c>
      <c r="K391" s="26" t="s">
        <v>487</v>
      </c>
      <c r="L391" s="24">
        <v>1</v>
      </c>
      <c r="M391" s="60">
        <v>788148.27</v>
      </c>
      <c r="N391" s="60">
        <v>394074.13</v>
      </c>
      <c r="O391" s="24" t="s">
        <v>1324</v>
      </c>
    </row>
    <row r="392" spans="1:15" ht="36.75" customHeight="1" x14ac:dyDescent="0.2">
      <c r="A392" s="30">
        <v>19</v>
      </c>
      <c r="B392" s="76" t="s">
        <v>369</v>
      </c>
      <c r="C392" s="26">
        <v>10</v>
      </c>
      <c r="D392" s="26">
        <v>101</v>
      </c>
      <c r="E392" s="26" t="s">
        <v>235</v>
      </c>
      <c r="F392" s="137" t="s">
        <v>236</v>
      </c>
      <c r="G392" s="165" t="s">
        <v>371</v>
      </c>
      <c r="H392" s="24">
        <v>1</v>
      </c>
      <c r="I392" s="72">
        <v>1131194.73</v>
      </c>
      <c r="J392" s="61">
        <v>622157.1</v>
      </c>
      <c r="K392" s="26" t="s">
        <v>488</v>
      </c>
      <c r="L392" s="24">
        <v>1</v>
      </c>
      <c r="M392" s="60">
        <v>1070300.49</v>
      </c>
      <c r="N392" s="60">
        <v>588665.27</v>
      </c>
      <c r="O392" s="24" t="s">
        <v>776</v>
      </c>
    </row>
    <row r="393" spans="1:15" ht="36.75" customHeight="1" x14ac:dyDescent="0.2">
      <c r="A393" s="30">
        <v>20</v>
      </c>
      <c r="B393" s="76" t="s">
        <v>384</v>
      </c>
      <c r="C393" s="26">
        <v>10</v>
      </c>
      <c r="D393" s="26">
        <v>101</v>
      </c>
      <c r="E393" s="26" t="s">
        <v>231</v>
      </c>
      <c r="F393" s="137" t="s">
        <v>232</v>
      </c>
      <c r="G393" s="190"/>
      <c r="H393" s="24">
        <v>1</v>
      </c>
      <c r="I393" s="72">
        <v>3663178.14</v>
      </c>
      <c r="J393" s="61">
        <v>1831589.0699999998</v>
      </c>
      <c r="K393" s="26" t="s">
        <v>479</v>
      </c>
      <c r="L393" s="24">
        <v>1</v>
      </c>
      <c r="M393" s="60">
        <v>3540510.04</v>
      </c>
      <c r="N393" s="60">
        <v>1770255.02</v>
      </c>
      <c r="O393" s="24" t="s">
        <v>1103</v>
      </c>
    </row>
    <row r="394" spans="1:15" ht="45" customHeight="1" x14ac:dyDescent="0.2">
      <c r="A394" s="30">
        <v>21</v>
      </c>
      <c r="B394" s="76" t="s">
        <v>478</v>
      </c>
      <c r="C394" s="26">
        <v>10</v>
      </c>
      <c r="D394" s="26">
        <v>101</v>
      </c>
      <c r="E394" s="26" t="s">
        <v>231</v>
      </c>
      <c r="F394" s="137" t="s">
        <v>232</v>
      </c>
      <c r="G394" s="190"/>
      <c r="H394" s="24">
        <v>1</v>
      </c>
      <c r="I394" s="72">
        <v>3412351.64</v>
      </c>
      <c r="J394" s="61">
        <v>1876793.4</v>
      </c>
      <c r="K394" s="26" t="s">
        <v>486</v>
      </c>
      <c r="L394" s="24">
        <v>1</v>
      </c>
      <c r="M394" s="60">
        <v>3396686.23</v>
      </c>
      <c r="N394" s="60">
        <v>1868177.4300000002</v>
      </c>
      <c r="O394" s="24" t="s">
        <v>1103</v>
      </c>
    </row>
    <row r="395" spans="1:15" ht="36.75" customHeight="1" x14ac:dyDescent="0.2">
      <c r="A395" s="30">
        <v>22</v>
      </c>
      <c r="B395" s="76" t="s">
        <v>391</v>
      </c>
      <c r="C395" s="26">
        <v>10</v>
      </c>
      <c r="D395" s="26">
        <v>101</v>
      </c>
      <c r="E395" s="26" t="s">
        <v>235</v>
      </c>
      <c r="F395" s="137" t="s">
        <v>236</v>
      </c>
      <c r="G395" s="190"/>
      <c r="H395" s="24">
        <v>1</v>
      </c>
      <c r="I395" s="72">
        <v>858950</v>
      </c>
      <c r="J395" s="61">
        <v>429475</v>
      </c>
      <c r="K395" s="26" t="s">
        <v>493</v>
      </c>
      <c r="L395" s="24">
        <v>1</v>
      </c>
      <c r="M395" s="60">
        <v>858950</v>
      </c>
      <c r="N395" s="60">
        <v>429475</v>
      </c>
      <c r="O395" s="24" t="s">
        <v>749</v>
      </c>
    </row>
    <row r="396" spans="1:15" ht="46.5" customHeight="1" x14ac:dyDescent="0.2">
      <c r="A396" s="30">
        <v>23</v>
      </c>
      <c r="B396" s="76" t="s">
        <v>399</v>
      </c>
      <c r="C396" s="26">
        <v>10</v>
      </c>
      <c r="D396" s="26">
        <v>101</v>
      </c>
      <c r="E396" s="26" t="s">
        <v>235</v>
      </c>
      <c r="F396" s="137" t="s">
        <v>236</v>
      </c>
      <c r="G396" s="190"/>
      <c r="H396" s="24">
        <v>1</v>
      </c>
      <c r="I396" s="72">
        <v>1157786.3899999999</v>
      </c>
      <c r="J396" s="61">
        <v>636782.51</v>
      </c>
      <c r="K396" s="26" t="s">
        <v>472</v>
      </c>
      <c r="L396" s="24">
        <v>1</v>
      </c>
      <c r="M396" s="60">
        <v>1088835.05</v>
      </c>
      <c r="N396" s="60">
        <v>598859.28</v>
      </c>
      <c r="O396" s="24" t="s">
        <v>1101</v>
      </c>
    </row>
    <row r="397" spans="1:15" ht="46.5" customHeight="1" x14ac:dyDescent="0.2">
      <c r="A397" s="30">
        <v>24</v>
      </c>
      <c r="B397" s="76" t="s">
        <v>591</v>
      </c>
      <c r="C397" s="26">
        <v>10</v>
      </c>
      <c r="D397" s="26">
        <v>103</v>
      </c>
      <c r="E397" s="26" t="s">
        <v>245</v>
      </c>
      <c r="F397" s="137" t="s">
        <v>246</v>
      </c>
      <c r="G397" s="190"/>
      <c r="H397" s="24">
        <v>1</v>
      </c>
      <c r="I397" s="72">
        <v>22486500</v>
      </c>
      <c r="J397" s="61">
        <v>11243250</v>
      </c>
      <c r="K397" s="26" t="s">
        <v>485</v>
      </c>
      <c r="L397" s="24">
        <v>1</v>
      </c>
      <c r="M397" s="60">
        <v>22452159.809999999</v>
      </c>
      <c r="N397" s="60">
        <v>11226079.9</v>
      </c>
      <c r="O397" s="24" t="s">
        <v>1103</v>
      </c>
    </row>
    <row r="398" spans="1:15" ht="46.5" customHeight="1" x14ac:dyDescent="0.2">
      <c r="A398" s="30">
        <v>25</v>
      </c>
      <c r="B398" s="76" t="s">
        <v>405</v>
      </c>
      <c r="C398" s="26">
        <v>10</v>
      </c>
      <c r="D398" s="26">
        <v>101</v>
      </c>
      <c r="E398" s="19" t="s">
        <v>225</v>
      </c>
      <c r="F398" s="137" t="s">
        <v>226</v>
      </c>
      <c r="G398" s="190"/>
      <c r="H398" s="24">
        <v>1</v>
      </c>
      <c r="I398" s="72">
        <v>1250813.51</v>
      </c>
      <c r="J398" s="61">
        <v>687947.42999999993</v>
      </c>
      <c r="K398" s="26" t="s">
        <v>488</v>
      </c>
      <c r="L398" s="24">
        <v>1</v>
      </c>
      <c r="M398" s="60">
        <v>1250813.51</v>
      </c>
      <c r="N398" s="60">
        <v>687947.43</v>
      </c>
      <c r="O398" s="24" t="s">
        <v>761</v>
      </c>
    </row>
    <row r="399" spans="1:15" ht="37.5" customHeight="1" x14ac:dyDescent="0.2">
      <c r="A399" s="30">
        <v>26</v>
      </c>
      <c r="B399" s="76" t="s">
        <v>438</v>
      </c>
      <c r="C399" s="26">
        <v>11</v>
      </c>
      <c r="D399" s="26">
        <v>101</v>
      </c>
      <c r="E399" s="26" t="s">
        <v>235</v>
      </c>
      <c r="F399" s="137" t="s">
        <v>236</v>
      </c>
      <c r="G399" s="52"/>
      <c r="H399" s="24">
        <v>1</v>
      </c>
      <c r="I399" s="72">
        <v>5750655.7199999997</v>
      </c>
      <c r="J399" s="61">
        <v>2875327.8600000003</v>
      </c>
      <c r="K399" s="26" t="s">
        <v>538</v>
      </c>
      <c r="L399" s="24">
        <v>1</v>
      </c>
      <c r="M399" s="60">
        <v>5750655.7199999997</v>
      </c>
      <c r="N399" s="60">
        <v>2875327.86</v>
      </c>
      <c r="O399" s="24" t="s">
        <v>1103</v>
      </c>
    </row>
    <row r="400" spans="1:15" ht="51.75" customHeight="1" x14ac:dyDescent="0.2">
      <c r="A400" s="30">
        <v>27</v>
      </c>
      <c r="B400" s="76" t="s">
        <v>440</v>
      </c>
      <c r="C400" s="26">
        <v>11</v>
      </c>
      <c r="D400" s="26">
        <v>101</v>
      </c>
      <c r="E400" s="26" t="s">
        <v>235</v>
      </c>
      <c r="F400" s="137" t="s">
        <v>236</v>
      </c>
      <c r="G400" s="52"/>
      <c r="H400" s="24">
        <v>1</v>
      </c>
      <c r="I400" s="72">
        <v>1976245.66</v>
      </c>
      <c r="J400" s="61">
        <v>988122.83</v>
      </c>
      <c r="K400" s="26" t="s">
        <v>600</v>
      </c>
      <c r="L400" s="24">
        <v>1</v>
      </c>
      <c r="M400" s="60">
        <v>1970510.57</v>
      </c>
      <c r="N400" s="60">
        <v>985255.28</v>
      </c>
      <c r="O400" s="24" t="s">
        <v>1114</v>
      </c>
    </row>
    <row r="401" spans="1:15" ht="51.75" customHeight="1" x14ac:dyDescent="0.2">
      <c r="A401" s="30">
        <v>28</v>
      </c>
      <c r="B401" s="76" t="s">
        <v>77</v>
      </c>
      <c r="C401" s="26">
        <v>13</v>
      </c>
      <c r="D401" s="26">
        <v>301</v>
      </c>
      <c r="E401" s="26" t="s">
        <v>253</v>
      </c>
      <c r="F401" s="137" t="s">
        <v>254</v>
      </c>
      <c r="G401" s="52"/>
      <c r="H401" s="24">
        <v>1</v>
      </c>
      <c r="I401" s="72">
        <v>2683915.89</v>
      </c>
      <c r="J401" s="61">
        <v>2683915.8899999997</v>
      </c>
      <c r="K401" s="26" t="s">
        <v>1149</v>
      </c>
      <c r="L401" s="24">
        <v>1</v>
      </c>
      <c r="M401" s="60">
        <v>2683564.85</v>
      </c>
      <c r="N401" s="60">
        <v>2683564.8499999996</v>
      </c>
      <c r="O401" s="24" t="s">
        <v>1409</v>
      </c>
    </row>
    <row r="402" spans="1:15" ht="51.75" customHeight="1" x14ac:dyDescent="0.2">
      <c r="A402" s="30">
        <v>29</v>
      </c>
      <c r="B402" s="76" t="s">
        <v>74</v>
      </c>
      <c r="C402" s="26">
        <v>13</v>
      </c>
      <c r="D402" s="26">
        <v>301</v>
      </c>
      <c r="E402" s="26" t="s">
        <v>253</v>
      </c>
      <c r="F402" s="137" t="s">
        <v>254</v>
      </c>
      <c r="G402" s="52"/>
      <c r="H402" s="24">
        <v>1</v>
      </c>
      <c r="I402" s="72">
        <v>770653.36</v>
      </c>
      <c r="J402" s="61">
        <v>770653.36</v>
      </c>
      <c r="K402" s="26" t="s">
        <v>1116</v>
      </c>
      <c r="L402" s="24">
        <v>1</v>
      </c>
      <c r="M402" s="60">
        <v>755430.85</v>
      </c>
      <c r="N402" s="60">
        <v>755430.85</v>
      </c>
      <c r="O402" s="24" t="s">
        <v>1391</v>
      </c>
    </row>
    <row r="403" spans="1:15" ht="51.75" customHeight="1" x14ac:dyDescent="0.2">
      <c r="A403" s="30">
        <v>30</v>
      </c>
      <c r="B403" s="76" t="s">
        <v>74</v>
      </c>
      <c r="C403" s="26">
        <v>13</v>
      </c>
      <c r="D403" s="26">
        <v>301</v>
      </c>
      <c r="E403" s="26" t="s">
        <v>253</v>
      </c>
      <c r="F403" s="137" t="s">
        <v>254</v>
      </c>
      <c r="G403" s="52"/>
      <c r="H403" s="24">
        <v>1</v>
      </c>
      <c r="I403" s="72">
        <v>2304916.64</v>
      </c>
      <c r="J403" s="61">
        <v>2304916.64</v>
      </c>
      <c r="K403" s="26" t="s">
        <v>1345</v>
      </c>
      <c r="L403" s="24">
        <v>1</v>
      </c>
      <c r="M403" s="60">
        <v>2304916.64</v>
      </c>
      <c r="N403" s="60">
        <v>2304916.64</v>
      </c>
      <c r="O403" s="24" t="s">
        <v>1472</v>
      </c>
    </row>
    <row r="404" spans="1:15" ht="51.75" customHeight="1" x14ac:dyDescent="0.2">
      <c r="A404" s="30">
        <v>31</v>
      </c>
      <c r="B404" s="76" t="s">
        <v>92</v>
      </c>
      <c r="C404" s="26">
        <v>13</v>
      </c>
      <c r="D404" s="26">
        <v>301</v>
      </c>
      <c r="E404" s="26" t="s">
        <v>253</v>
      </c>
      <c r="F404" s="137" t="s">
        <v>254</v>
      </c>
      <c r="G404" s="52"/>
      <c r="H404" s="24">
        <v>1</v>
      </c>
      <c r="I404" s="72">
        <v>3043777.5</v>
      </c>
      <c r="J404" s="61">
        <v>3043777.5</v>
      </c>
      <c r="K404" s="26" t="s">
        <v>1147</v>
      </c>
      <c r="L404" s="24">
        <v>1</v>
      </c>
      <c r="M404" s="60">
        <v>2748950.61</v>
      </c>
      <c r="N404" s="60">
        <v>2748950.61</v>
      </c>
      <c r="O404" s="24" t="s">
        <v>1408</v>
      </c>
    </row>
    <row r="405" spans="1:15" ht="27.75" customHeight="1" x14ac:dyDescent="0.2">
      <c r="A405" s="30">
        <v>32</v>
      </c>
      <c r="B405" s="76" t="s">
        <v>88</v>
      </c>
      <c r="C405" s="26">
        <v>13</v>
      </c>
      <c r="D405" s="26">
        <v>301</v>
      </c>
      <c r="E405" s="26" t="s">
        <v>253</v>
      </c>
      <c r="F405" s="137" t="s">
        <v>254</v>
      </c>
      <c r="G405" s="52"/>
      <c r="H405" s="24">
        <v>1</v>
      </c>
      <c r="I405" s="72">
        <v>883732.76</v>
      </c>
      <c r="J405" s="61">
        <v>883732.76</v>
      </c>
      <c r="K405" s="26" t="s">
        <v>1111</v>
      </c>
      <c r="L405" s="24">
        <v>1</v>
      </c>
      <c r="M405" s="60">
        <v>883732.76</v>
      </c>
      <c r="N405" s="60">
        <v>883732.76</v>
      </c>
      <c r="O405" s="182" t="s">
        <v>1394</v>
      </c>
    </row>
    <row r="406" spans="1:15" ht="42.75" customHeight="1" x14ac:dyDescent="0.2">
      <c r="A406" s="30">
        <v>33</v>
      </c>
      <c r="B406" s="76" t="s">
        <v>93</v>
      </c>
      <c r="C406" s="26">
        <v>13</v>
      </c>
      <c r="D406" s="26">
        <v>301</v>
      </c>
      <c r="E406" s="26" t="s">
        <v>253</v>
      </c>
      <c r="F406" s="137" t="s">
        <v>254</v>
      </c>
      <c r="G406" s="52"/>
      <c r="H406" s="24">
        <v>1</v>
      </c>
      <c r="I406" s="72">
        <v>1237170.28</v>
      </c>
      <c r="J406" s="61">
        <v>1237170.28</v>
      </c>
      <c r="K406" s="26" t="s">
        <v>1123</v>
      </c>
      <c r="L406" s="24">
        <v>1</v>
      </c>
      <c r="M406" s="60">
        <v>1218330.1000000001</v>
      </c>
      <c r="N406" s="60">
        <v>1218330.1000000001</v>
      </c>
      <c r="O406" s="24" t="s">
        <v>1405</v>
      </c>
    </row>
    <row r="407" spans="1:15" ht="30" customHeight="1" x14ac:dyDescent="0.2">
      <c r="A407" s="30">
        <v>34</v>
      </c>
      <c r="B407" s="76" t="s">
        <v>84</v>
      </c>
      <c r="C407" s="26">
        <v>13</v>
      </c>
      <c r="D407" s="26">
        <v>301</v>
      </c>
      <c r="E407" s="26" t="s">
        <v>253</v>
      </c>
      <c r="F407" s="137" t="s">
        <v>254</v>
      </c>
      <c r="G407" s="52"/>
      <c r="H407" s="24">
        <v>1</v>
      </c>
      <c r="I407" s="72">
        <v>742884.03</v>
      </c>
      <c r="J407" s="61">
        <v>742884.03</v>
      </c>
      <c r="K407" s="26" t="s">
        <v>1116</v>
      </c>
      <c r="L407" s="24">
        <v>1</v>
      </c>
      <c r="M407" s="60">
        <v>712174.17</v>
      </c>
      <c r="N407" s="60">
        <v>712174.17</v>
      </c>
      <c r="O407" s="24" t="s">
        <v>1389</v>
      </c>
    </row>
    <row r="408" spans="1:15" ht="41.25" customHeight="1" x14ac:dyDescent="0.2">
      <c r="A408" s="30">
        <v>35</v>
      </c>
      <c r="B408" s="76" t="s">
        <v>528</v>
      </c>
      <c r="C408" s="26">
        <v>13</v>
      </c>
      <c r="D408" s="26">
        <v>301</v>
      </c>
      <c r="E408" s="26" t="s">
        <v>253</v>
      </c>
      <c r="F408" s="137" t="s">
        <v>254</v>
      </c>
      <c r="G408" s="52"/>
      <c r="H408" s="24">
        <v>1</v>
      </c>
      <c r="I408" s="72">
        <v>2612887.7599999998</v>
      </c>
      <c r="J408" s="61">
        <v>2612887.7599999998</v>
      </c>
      <c r="K408" s="26" t="s">
        <v>1186</v>
      </c>
      <c r="L408" s="24">
        <v>1</v>
      </c>
      <c r="M408" s="60">
        <v>2611809.5699999998</v>
      </c>
      <c r="N408" s="60">
        <f>1958857.18+652952.39</f>
        <v>2611809.5699999998</v>
      </c>
      <c r="O408" s="24" t="s">
        <v>1429</v>
      </c>
    </row>
    <row r="409" spans="1:15" ht="51.75" customHeight="1" x14ac:dyDescent="0.2">
      <c r="A409" s="30">
        <v>36</v>
      </c>
      <c r="B409" s="76" t="s">
        <v>555</v>
      </c>
      <c r="C409" s="26">
        <v>14</v>
      </c>
      <c r="D409" s="26">
        <v>101</v>
      </c>
      <c r="E409" s="26" t="s">
        <v>227</v>
      </c>
      <c r="F409" s="137" t="s">
        <v>228</v>
      </c>
      <c r="G409" s="52" t="s">
        <v>570</v>
      </c>
      <c r="H409" s="24">
        <v>1</v>
      </c>
      <c r="I409" s="72">
        <v>3042306.37</v>
      </c>
      <c r="J409" s="61">
        <v>1521153.18</v>
      </c>
      <c r="K409" s="39" t="s">
        <v>749</v>
      </c>
      <c r="L409" s="24">
        <v>1</v>
      </c>
      <c r="M409" s="60">
        <v>3017617.17</v>
      </c>
      <c r="N409" s="60">
        <v>1508808.58</v>
      </c>
      <c r="O409" s="24" t="s">
        <v>1151</v>
      </c>
    </row>
    <row r="410" spans="1:15" ht="51.75" customHeight="1" x14ac:dyDescent="0.2">
      <c r="A410" s="30">
        <v>37</v>
      </c>
      <c r="B410" s="76" t="s">
        <v>556</v>
      </c>
      <c r="C410" s="26">
        <v>14</v>
      </c>
      <c r="D410" s="26">
        <v>103</v>
      </c>
      <c r="E410" s="26" t="s">
        <v>245</v>
      </c>
      <c r="F410" s="137" t="s">
        <v>246</v>
      </c>
      <c r="G410" s="52" t="s">
        <v>580</v>
      </c>
      <c r="H410" s="24">
        <v>1</v>
      </c>
      <c r="I410" s="72">
        <v>1141511.56</v>
      </c>
      <c r="J410" s="61">
        <v>570755.78</v>
      </c>
      <c r="K410" s="39" t="s">
        <v>752</v>
      </c>
      <c r="L410" s="24">
        <v>1</v>
      </c>
      <c r="M410" s="60">
        <v>1137781.79</v>
      </c>
      <c r="N410" s="60">
        <v>568890.9</v>
      </c>
      <c r="O410" s="24" t="s">
        <v>1081</v>
      </c>
    </row>
    <row r="411" spans="1:15" ht="51.75" customHeight="1" x14ac:dyDescent="0.2">
      <c r="A411" s="30">
        <v>38</v>
      </c>
      <c r="B411" s="76" t="s">
        <v>557</v>
      </c>
      <c r="C411" s="26">
        <v>14</v>
      </c>
      <c r="D411" s="26">
        <v>101</v>
      </c>
      <c r="E411" s="26" t="s">
        <v>233</v>
      </c>
      <c r="F411" s="137" t="s">
        <v>234</v>
      </c>
      <c r="G411" s="52" t="s">
        <v>329</v>
      </c>
      <c r="H411" s="24">
        <v>1</v>
      </c>
      <c r="I411" s="72">
        <v>1267661.79</v>
      </c>
      <c r="J411" s="61">
        <v>633830.89</v>
      </c>
      <c r="K411" s="39" t="s">
        <v>753</v>
      </c>
      <c r="L411" s="24">
        <v>1</v>
      </c>
      <c r="M411" s="60">
        <v>1224559.79</v>
      </c>
      <c r="N411" s="60">
        <v>612279.89</v>
      </c>
      <c r="O411" s="24" t="s">
        <v>1065</v>
      </c>
    </row>
    <row r="412" spans="1:15" ht="51.75" customHeight="1" x14ac:dyDescent="0.2">
      <c r="A412" s="30">
        <v>39</v>
      </c>
      <c r="B412" s="76" t="s">
        <v>558</v>
      </c>
      <c r="C412" s="26">
        <v>14</v>
      </c>
      <c r="D412" s="26">
        <v>101</v>
      </c>
      <c r="E412" s="26" t="s">
        <v>227</v>
      </c>
      <c r="F412" s="137" t="s">
        <v>228</v>
      </c>
      <c r="G412" s="52" t="s">
        <v>570</v>
      </c>
      <c r="H412" s="24">
        <v>1</v>
      </c>
      <c r="I412" s="72">
        <v>6606245.1500000004</v>
      </c>
      <c r="J412" s="61">
        <v>3303122.57</v>
      </c>
      <c r="K412" s="39" t="s">
        <v>753</v>
      </c>
      <c r="L412" s="24">
        <v>1</v>
      </c>
      <c r="M412" s="60">
        <v>6517037.4199999999</v>
      </c>
      <c r="N412" s="60">
        <v>3258518.71</v>
      </c>
      <c r="O412" s="24" t="s">
        <v>1391</v>
      </c>
    </row>
    <row r="413" spans="1:15" ht="51.75" customHeight="1" x14ac:dyDescent="0.2">
      <c r="A413" s="30">
        <v>40</v>
      </c>
      <c r="B413" s="76" t="s">
        <v>559</v>
      </c>
      <c r="C413" s="26">
        <v>14</v>
      </c>
      <c r="D413" s="26">
        <v>101</v>
      </c>
      <c r="E413" s="26" t="s">
        <v>227</v>
      </c>
      <c r="F413" s="137" t="s">
        <v>228</v>
      </c>
      <c r="G413" s="52" t="s">
        <v>570</v>
      </c>
      <c r="H413" s="24">
        <v>1</v>
      </c>
      <c r="I413" s="72">
        <v>6498507.2399999993</v>
      </c>
      <c r="J413" s="61">
        <v>3249253.62</v>
      </c>
      <c r="K413" s="39" t="s">
        <v>757</v>
      </c>
      <c r="L413" s="24">
        <v>1</v>
      </c>
      <c r="M413" s="60">
        <v>6416691.0899999999</v>
      </c>
      <c r="N413" s="60">
        <v>3208345.54</v>
      </c>
      <c r="O413" s="24" t="s">
        <v>1391</v>
      </c>
    </row>
    <row r="414" spans="1:15" ht="51.75" customHeight="1" x14ac:dyDescent="0.2">
      <c r="A414" s="30">
        <v>41</v>
      </c>
      <c r="B414" s="76" t="s">
        <v>560</v>
      </c>
      <c r="C414" s="26">
        <v>14</v>
      </c>
      <c r="D414" s="26">
        <v>101</v>
      </c>
      <c r="E414" s="19" t="s">
        <v>225</v>
      </c>
      <c r="F414" s="137" t="s">
        <v>226</v>
      </c>
      <c r="G414" s="52" t="s">
        <v>581</v>
      </c>
      <c r="H414" s="24">
        <v>1</v>
      </c>
      <c r="I414" s="72">
        <v>2556776.4500000002</v>
      </c>
      <c r="J414" s="61">
        <v>1278388.22</v>
      </c>
      <c r="K414" s="39" t="s">
        <v>762</v>
      </c>
      <c r="L414" s="24">
        <v>1</v>
      </c>
      <c r="M414" s="60">
        <v>2466423.0699999998</v>
      </c>
      <c r="N414" s="60">
        <v>1233211.53</v>
      </c>
      <c r="O414" s="24" t="s">
        <v>1326</v>
      </c>
    </row>
    <row r="415" spans="1:15" ht="51.75" customHeight="1" x14ac:dyDescent="0.2">
      <c r="A415" s="30">
        <v>42</v>
      </c>
      <c r="B415" s="76" t="s">
        <v>561</v>
      </c>
      <c r="C415" s="26">
        <v>14</v>
      </c>
      <c r="D415" s="26">
        <v>101</v>
      </c>
      <c r="E415" s="26" t="s">
        <v>235</v>
      </c>
      <c r="F415" s="137" t="s">
        <v>236</v>
      </c>
      <c r="G415" s="52" t="s">
        <v>582</v>
      </c>
      <c r="H415" s="24">
        <v>1</v>
      </c>
      <c r="I415" s="72">
        <v>1985910.93</v>
      </c>
      <c r="J415" s="61">
        <v>992955.46</v>
      </c>
      <c r="K415" s="39" t="s">
        <v>771</v>
      </c>
      <c r="L415" s="24">
        <v>1</v>
      </c>
      <c r="M415" s="60">
        <v>1806660.77</v>
      </c>
      <c r="N415" s="60">
        <v>903330.38</v>
      </c>
      <c r="O415" s="24" t="s">
        <v>1315</v>
      </c>
    </row>
    <row r="416" spans="1:15" ht="51.75" customHeight="1" x14ac:dyDescent="0.2">
      <c r="A416" s="30">
        <v>43</v>
      </c>
      <c r="B416" s="76" t="s">
        <v>740</v>
      </c>
      <c r="C416" s="26">
        <v>15</v>
      </c>
      <c r="D416" s="26">
        <v>302</v>
      </c>
      <c r="E416" s="26" t="s">
        <v>653</v>
      </c>
      <c r="F416" s="137" t="s">
        <v>263</v>
      </c>
      <c r="G416" s="52" t="s">
        <v>654</v>
      </c>
      <c r="H416" s="24">
        <v>1</v>
      </c>
      <c r="I416" s="72">
        <v>596800</v>
      </c>
      <c r="J416" s="61">
        <v>298400</v>
      </c>
      <c r="K416" s="26" t="s">
        <v>1336</v>
      </c>
      <c r="L416" s="24">
        <v>1</v>
      </c>
      <c r="M416" s="60">
        <v>573100</v>
      </c>
      <c r="N416" s="60">
        <v>286550</v>
      </c>
      <c r="O416" s="24" t="s">
        <v>1422</v>
      </c>
    </row>
    <row r="417" spans="1:15" ht="51.75" customHeight="1" x14ac:dyDescent="0.2">
      <c r="A417" s="30">
        <v>44</v>
      </c>
      <c r="B417" s="76" t="s">
        <v>823</v>
      </c>
      <c r="C417" s="26">
        <v>18</v>
      </c>
      <c r="D417" s="26">
        <v>202</v>
      </c>
      <c r="E417" s="26"/>
      <c r="F417" s="137"/>
      <c r="G417" s="52"/>
      <c r="H417" s="24">
        <v>1</v>
      </c>
      <c r="I417" s="61">
        <f>400000+500000</f>
        <v>900000</v>
      </c>
      <c r="J417" s="61">
        <f>400000+500000</f>
        <v>900000</v>
      </c>
      <c r="K417" s="26" t="s">
        <v>824</v>
      </c>
      <c r="L417" s="24">
        <v>1</v>
      </c>
      <c r="M417" s="60">
        <v>693349.62999999989</v>
      </c>
      <c r="N417" s="60">
        <v>693349.62999999989</v>
      </c>
      <c r="O417" s="52" t="s">
        <v>1462</v>
      </c>
    </row>
    <row r="418" spans="1:15" ht="51.75" customHeight="1" x14ac:dyDescent="0.2">
      <c r="A418" s="30">
        <v>45</v>
      </c>
      <c r="B418" s="76" t="s">
        <v>803</v>
      </c>
      <c r="C418" s="26">
        <v>18</v>
      </c>
      <c r="D418" s="26">
        <v>202</v>
      </c>
      <c r="E418" s="26"/>
      <c r="F418" s="137"/>
      <c r="G418" s="52"/>
      <c r="H418" s="24">
        <v>1</v>
      </c>
      <c r="I418" s="72">
        <v>900000</v>
      </c>
      <c r="J418" s="61">
        <f>400000+500000</f>
        <v>900000</v>
      </c>
      <c r="K418" s="26" t="s">
        <v>826</v>
      </c>
      <c r="L418" s="24">
        <v>1</v>
      </c>
      <c r="M418" s="60">
        <f>7305.61+87627.48+121267.56+191335.8+130129.62+93549.8+104826.13+121049.89</f>
        <v>857091.89</v>
      </c>
      <c r="N418" s="60">
        <f>7305.61+87627.48+121267.56+191335.8+130129.62+93549.8+104826.13+121049.89</f>
        <v>857091.89</v>
      </c>
      <c r="O418" s="52" t="s">
        <v>1453</v>
      </c>
    </row>
    <row r="419" spans="1:15" ht="51.75" customHeight="1" x14ac:dyDescent="0.2">
      <c r="A419" s="30">
        <v>46</v>
      </c>
      <c r="B419" s="76" t="s">
        <v>839</v>
      </c>
      <c r="C419" s="26">
        <v>16</v>
      </c>
      <c r="D419" s="26">
        <v>101</v>
      </c>
      <c r="E419" s="26" t="s">
        <v>237</v>
      </c>
      <c r="F419" s="137" t="s">
        <v>238</v>
      </c>
      <c r="G419" s="52" t="s">
        <v>949</v>
      </c>
      <c r="H419" s="24">
        <v>1</v>
      </c>
      <c r="I419" s="72">
        <v>318000</v>
      </c>
      <c r="J419" s="61">
        <v>159000</v>
      </c>
      <c r="K419" s="26" t="s">
        <v>1165</v>
      </c>
      <c r="L419" s="24">
        <v>1</v>
      </c>
      <c r="M419" s="60">
        <v>318000</v>
      </c>
      <c r="N419" s="60">
        <v>159000</v>
      </c>
      <c r="O419" s="24" t="s">
        <v>1340</v>
      </c>
    </row>
    <row r="420" spans="1:15" ht="62.25" customHeight="1" x14ac:dyDescent="0.2">
      <c r="A420" s="30">
        <v>47</v>
      </c>
      <c r="B420" s="76" t="s">
        <v>841</v>
      </c>
      <c r="C420" s="26">
        <v>16</v>
      </c>
      <c r="D420" s="26">
        <v>101</v>
      </c>
      <c r="E420" s="26" t="s">
        <v>235</v>
      </c>
      <c r="F420" s="137" t="s">
        <v>236</v>
      </c>
      <c r="G420" s="52" t="s">
        <v>951</v>
      </c>
      <c r="H420" s="24">
        <v>1</v>
      </c>
      <c r="I420" s="72">
        <v>696879.74</v>
      </c>
      <c r="J420" s="61">
        <v>383283.86</v>
      </c>
      <c r="K420" s="26" t="s">
        <v>1171</v>
      </c>
      <c r="L420" s="24">
        <v>1</v>
      </c>
      <c r="M420" s="60">
        <v>668039.17000000004</v>
      </c>
      <c r="N420" s="60">
        <v>367421.54</v>
      </c>
      <c r="O420" s="24" t="s">
        <v>1404</v>
      </c>
    </row>
    <row r="421" spans="1:15" ht="51.75" customHeight="1" x14ac:dyDescent="0.2">
      <c r="A421" s="30">
        <v>48</v>
      </c>
      <c r="B421" s="76" t="s">
        <v>842</v>
      </c>
      <c r="C421" s="26">
        <v>16</v>
      </c>
      <c r="D421" s="26">
        <v>101</v>
      </c>
      <c r="E421" s="26" t="s">
        <v>225</v>
      </c>
      <c r="F421" s="137" t="s">
        <v>226</v>
      </c>
      <c r="G421" s="52" t="s">
        <v>952</v>
      </c>
      <c r="H421" s="24">
        <v>1</v>
      </c>
      <c r="I421" s="72">
        <v>543400</v>
      </c>
      <c r="J421" s="61">
        <v>271700</v>
      </c>
      <c r="K421" s="26" t="s">
        <v>1165</v>
      </c>
      <c r="L421" s="24">
        <v>1</v>
      </c>
      <c r="M421" s="60">
        <v>543400</v>
      </c>
      <c r="N421" s="60">
        <v>271700</v>
      </c>
      <c r="O421" s="182" t="s">
        <v>1390</v>
      </c>
    </row>
    <row r="422" spans="1:15" ht="51.75" customHeight="1" x14ac:dyDescent="0.2">
      <c r="A422" s="30">
        <v>49</v>
      </c>
      <c r="B422" s="76" t="s">
        <v>851</v>
      </c>
      <c r="C422" s="26">
        <v>16</v>
      </c>
      <c r="D422" s="26">
        <v>101</v>
      </c>
      <c r="E422" s="26" t="s">
        <v>225</v>
      </c>
      <c r="F422" s="137" t="s">
        <v>226</v>
      </c>
      <c r="G422" s="52" t="s">
        <v>961</v>
      </c>
      <c r="H422" s="24">
        <v>1</v>
      </c>
      <c r="I422" s="72">
        <v>1032209.26</v>
      </c>
      <c r="J422" s="61">
        <v>516104.63</v>
      </c>
      <c r="K422" s="26" t="s">
        <v>1182</v>
      </c>
      <c r="L422" s="24">
        <v>1</v>
      </c>
      <c r="M422" s="60">
        <v>1028311.56</v>
      </c>
      <c r="N422" s="60">
        <v>514155.78</v>
      </c>
      <c r="O422" s="24" t="s">
        <v>1395</v>
      </c>
    </row>
    <row r="423" spans="1:15" ht="51.75" customHeight="1" x14ac:dyDescent="0.2">
      <c r="A423" s="30">
        <v>50</v>
      </c>
      <c r="B423" s="76" t="s">
        <v>852</v>
      </c>
      <c r="C423" s="26">
        <v>16</v>
      </c>
      <c r="D423" s="26">
        <v>101</v>
      </c>
      <c r="E423" s="26" t="s">
        <v>225</v>
      </c>
      <c r="F423" s="137" t="s">
        <v>226</v>
      </c>
      <c r="G423" s="52" t="s">
        <v>956</v>
      </c>
      <c r="H423" s="24">
        <v>1</v>
      </c>
      <c r="I423" s="72">
        <v>783075</v>
      </c>
      <c r="J423" s="61">
        <v>391537.5</v>
      </c>
      <c r="K423" s="26" t="s">
        <v>1292</v>
      </c>
      <c r="L423" s="24">
        <v>1</v>
      </c>
      <c r="M423" s="60">
        <v>748887.91</v>
      </c>
      <c r="N423" s="60">
        <v>374443.95</v>
      </c>
      <c r="O423" s="24" t="s">
        <v>1447</v>
      </c>
    </row>
    <row r="424" spans="1:15" ht="51.75" customHeight="1" x14ac:dyDescent="0.2">
      <c r="A424" s="30">
        <v>51</v>
      </c>
      <c r="B424" s="76" t="s">
        <v>853</v>
      </c>
      <c r="C424" s="26">
        <v>16</v>
      </c>
      <c r="D424" s="26">
        <v>101</v>
      </c>
      <c r="E424" s="26" t="s">
        <v>237</v>
      </c>
      <c r="F424" s="137" t="s">
        <v>238</v>
      </c>
      <c r="G424" s="52" t="s">
        <v>964</v>
      </c>
      <c r="H424" s="24">
        <v>1</v>
      </c>
      <c r="I424" s="72">
        <v>192060.84</v>
      </c>
      <c r="J424" s="61">
        <v>96030.42</v>
      </c>
      <c r="K424" s="26" t="s">
        <v>1170</v>
      </c>
      <c r="L424" s="24">
        <v>1</v>
      </c>
      <c r="M424" s="60">
        <v>192060.84</v>
      </c>
      <c r="N424" s="60">
        <v>96030.420000000013</v>
      </c>
      <c r="O424" s="24" t="s">
        <v>1388</v>
      </c>
    </row>
    <row r="425" spans="1:15" ht="51.75" customHeight="1" x14ac:dyDescent="0.2">
      <c r="A425" s="30">
        <v>52</v>
      </c>
      <c r="B425" s="76" t="s">
        <v>854</v>
      </c>
      <c r="C425" s="26">
        <v>16</v>
      </c>
      <c r="D425" s="26">
        <v>101</v>
      </c>
      <c r="E425" s="26" t="s">
        <v>225</v>
      </c>
      <c r="F425" s="137" t="s">
        <v>226</v>
      </c>
      <c r="G425" s="52" t="s">
        <v>965</v>
      </c>
      <c r="H425" s="24">
        <v>1</v>
      </c>
      <c r="I425" s="72">
        <v>2060536.81</v>
      </c>
      <c r="J425" s="61">
        <v>1133295.2500000002</v>
      </c>
      <c r="K425" s="26" t="s">
        <v>1163</v>
      </c>
      <c r="L425" s="24">
        <v>1</v>
      </c>
      <c r="M425" s="60">
        <v>1993406.39</v>
      </c>
      <c r="N425" s="60">
        <v>1096373.51</v>
      </c>
      <c r="O425" s="24" t="s">
        <v>1533</v>
      </c>
    </row>
    <row r="426" spans="1:15" ht="51.75" customHeight="1" x14ac:dyDescent="0.2">
      <c r="A426" s="30">
        <v>53</v>
      </c>
      <c r="B426" s="76" t="s">
        <v>855</v>
      </c>
      <c r="C426" s="26">
        <v>16</v>
      </c>
      <c r="D426" s="26">
        <v>101</v>
      </c>
      <c r="E426" s="26" t="s">
        <v>237</v>
      </c>
      <c r="F426" s="137" t="s">
        <v>238</v>
      </c>
      <c r="G426" s="52" t="s">
        <v>964</v>
      </c>
      <c r="H426" s="24">
        <v>1</v>
      </c>
      <c r="I426" s="72">
        <v>312124</v>
      </c>
      <c r="J426" s="61">
        <v>156062</v>
      </c>
      <c r="K426" s="26" t="s">
        <v>1182</v>
      </c>
      <c r="L426" s="24">
        <v>1</v>
      </c>
      <c r="M426" s="60">
        <v>312124</v>
      </c>
      <c r="N426" s="60">
        <v>156062</v>
      </c>
      <c r="O426" s="24" t="s">
        <v>1434</v>
      </c>
    </row>
    <row r="427" spans="1:15" ht="51.75" customHeight="1" x14ac:dyDescent="0.2">
      <c r="A427" s="30">
        <v>54</v>
      </c>
      <c r="B427" s="76" t="s">
        <v>857</v>
      </c>
      <c r="C427" s="26">
        <v>16</v>
      </c>
      <c r="D427" s="26">
        <v>101</v>
      </c>
      <c r="E427" s="26" t="s">
        <v>235</v>
      </c>
      <c r="F427" s="137" t="s">
        <v>236</v>
      </c>
      <c r="G427" s="52" t="s">
        <v>967</v>
      </c>
      <c r="H427" s="24">
        <v>1</v>
      </c>
      <c r="I427" s="72">
        <v>515094.38</v>
      </c>
      <c r="J427" s="61">
        <v>257547.19</v>
      </c>
      <c r="K427" s="26" t="s">
        <v>1208</v>
      </c>
      <c r="L427" s="24">
        <v>1</v>
      </c>
      <c r="M427" s="60">
        <v>511915.02</v>
      </c>
      <c r="N427" s="60">
        <v>255957.51</v>
      </c>
      <c r="O427" s="24" t="s">
        <v>1525</v>
      </c>
    </row>
    <row r="428" spans="1:15" ht="51.75" customHeight="1" x14ac:dyDescent="0.2">
      <c r="A428" s="30">
        <v>55</v>
      </c>
      <c r="B428" s="76" t="s">
        <v>858</v>
      </c>
      <c r="C428" s="26">
        <v>16</v>
      </c>
      <c r="D428" s="26">
        <v>101</v>
      </c>
      <c r="E428" s="26" t="s">
        <v>235</v>
      </c>
      <c r="F428" s="137" t="s">
        <v>236</v>
      </c>
      <c r="G428" s="52" t="s">
        <v>968</v>
      </c>
      <c r="H428" s="24">
        <v>1</v>
      </c>
      <c r="I428" s="72">
        <v>3451078.27</v>
      </c>
      <c r="J428" s="61">
        <v>1725539.1300000001</v>
      </c>
      <c r="K428" s="26" t="s">
        <v>1199</v>
      </c>
      <c r="L428" s="24">
        <v>1</v>
      </c>
      <c r="M428" s="60">
        <v>3428134.19</v>
      </c>
      <c r="N428" s="60">
        <v>1714067.09</v>
      </c>
      <c r="O428" s="24" t="s">
        <v>1497</v>
      </c>
    </row>
    <row r="429" spans="1:15" ht="51.75" customHeight="1" x14ac:dyDescent="0.2">
      <c r="A429" s="30">
        <v>56</v>
      </c>
      <c r="B429" s="76" t="s">
        <v>860</v>
      </c>
      <c r="C429" s="26">
        <v>16</v>
      </c>
      <c r="D429" s="26">
        <v>101</v>
      </c>
      <c r="E429" s="26" t="s">
        <v>237</v>
      </c>
      <c r="F429" s="137" t="s">
        <v>238</v>
      </c>
      <c r="G429" s="52" t="s">
        <v>956</v>
      </c>
      <c r="H429" s="24">
        <v>1</v>
      </c>
      <c r="I429" s="72">
        <v>1076326.52</v>
      </c>
      <c r="J429" s="61">
        <v>538163.26</v>
      </c>
      <c r="K429" s="26" t="s">
        <v>1192</v>
      </c>
      <c r="L429" s="24">
        <v>1</v>
      </c>
      <c r="M429" s="60">
        <v>1076326.52</v>
      </c>
      <c r="N429" s="60">
        <v>538163.26</v>
      </c>
      <c r="O429" s="24" t="s">
        <v>1403</v>
      </c>
    </row>
    <row r="430" spans="1:15" ht="51.75" customHeight="1" x14ac:dyDescent="0.2">
      <c r="A430" s="30">
        <v>57</v>
      </c>
      <c r="B430" s="76" t="s">
        <v>861</v>
      </c>
      <c r="C430" s="26">
        <v>16</v>
      </c>
      <c r="D430" s="26">
        <v>101</v>
      </c>
      <c r="E430" s="26" t="s">
        <v>237</v>
      </c>
      <c r="F430" s="137" t="s">
        <v>238</v>
      </c>
      <c r="G430" s="52" t="s">
        <v>956</v>
      </c>
      <c r="H430" s="24">
        <v>1</v>
      </c>
      <c r="I430" s="72">
        <v>1953345</v>
      </c>
      <c r="J430" s="61">
        <v>976672.5</v>
      </c>
      <c r="K430" s="26" t="s">
        <v>1272</v>
      </c>
      <c r="L430" s="24">
        <v>1</v>
      </c>
      <c r="M430" s="60">
        <v>1953345</v>
      </c>
      <c r="N430" s="60">
        <v>976672.5</v>
      </c>
      <c r="O430" s="24" t="s">
        <v>1407</v>
      </c>
    </row>
    <row r="431" spans="1:15" ht="51.75" customHeight="1" x14ac:dyDescent="0.2">
      <c r="A431" s="30">
        <v>58</v>
      </c>
      <c r="B431" s="76" t="s">
        <v>864</v>
      </c>
      <c r="C431" s="26">
        <v>16</v>
      </c>
      <c r="D431" s="26">
        <v>101</v>
      </c>
      <c r="E431" s="26" t="s">
        <v>227</v>
      </c>
      <c r="F431" s="137" t="s">
        <v>228</v>
      </c>
      <c r="G431" s="52" t="s">
        <v>971</v>
      </c>
      <c r="H431" s="24">
        <v>1</v>
      </c>
      <c r="I431" s="72">
        <v>1971628</v>
      </c>
      <c r="J431" s="61">
        <v>985814</v>
      </c>
      <c r="K431" s="26" t="s">
        <v>1296</v>
      </c>
      <c r="L431" s="24">
        <v>1</v>
      </c>
      <c r="M431" s="60">
        <v>739788</v>
      </c>
      <c r="N431" s="60">
        <v>369894</v>
      </c>
      <c r="O431" s="24" t="s">
        <v>1427</v>
      </c>
    </row>
    <row r="432" spans="1:15" ht="51.75" customHeight="1" x14ac:dyDescent="0.2">
      <c r="A432" s="30">
        <v>59</v>
      </c>
      <c r="B432" s="76" t="s">
        <v>777</v>
      </c>
      <c r="C432" s="26">
        <v>16</v>
      </c>
      <c r="D432" s="26">
        <v>101</v>
      </c>
      <c r="E432" s="26" t="s">
        <v>235</v>
      </c>
      <c r="F432" s="137" t="s">
        <v>236</v>
      </c>
      <c r="G432" s="52" t="s">
        <v>973</v>
      </c>
      <c r="H432" s="24">
        <v>1</v>
      </c>
      <c r="I432" s="72">
        <v>2724226.8</v>
      </c>
      <c r="J432" s="61">
        <v>1362113.4</v>
      </c>
      <c r="K432" s="26" t="s">
        <v>1170</v>
      </c>
      <c r="L432" s="24">
        <v>1</v>
      </c>
      <c r="M432" s="72">
        <v>2699979.35</v>
      </c>
      <c r="N432" s="61">
        <v>1349989.68</v>
      </c>
      <c r="O432" s="75" t="s">
        <v>1394</v>
      </c>
    </row>
    <row r="433" spans="1:15" ht="51.75" customHeight="1" x14ac:dyDescent="0.2">
      <c r="A433" s="30">
        <v>60</v>
      </c>
      <c r="B433" s="76" t="s">
        <v>866</v>
      </c>
      <c r="C433" s="26">
        <v>16</v>
      </c>
      <c r="D433" s="26">
        <v>101</v>
      </c>
      <c r="E433" s="26" t="s">
        <v>225</v>
      </c>
      <c r="F433" s="137" t="s">
        <v>226</v>
      </c>
      <c r="G433" s="52" t="s">
        <v>974</v>
      </c>
      <c r="H433" s="24">
        <v>1</v>
      </c>
      <c r="I433" s="72">
        <v>1396145.98</v>
      </c>
      <c r="J433" s="61">
        <v>698072.99</v>
      </c>
      <c r="K433" s="26" t="s">
        <v>1209</v>
      </c>
      <c r="L433" s="24">
        <v>1</v>
      </c>
      <c r="M433" s="60">
        <v>1375002.74</v>
      </c>
      <c r="N433" s="60">
        <v>687501.37</v>
      </c>
      <c r="O433" s="24" t="s">
        <v>1400</v>
      </c>
    </row>
    <row r="434" spans="1:15" ht="51.75" customHeight="1" x14ac:dyDescent="0.2">
      <c r="A434" s="30">
        <v>61</v>
      </c>
      <c r="B434" s="76" t="s">
        <v>867</v>
      </c>
      <c r="C434" s="26">
        <v>16</v>
      </c>
      <c r="D434" s="26">
        <v>101</v>
      </c>
      <c r="E434" s="26" t="s">
        <v>227</v>
      </c>
      <c r="F434" s="137" t="s">
        <v>228</v>
      </c>
      <c r="G434" s="52" t="s">
        <v>975</v>
      </c>
      <c r="H434" s="24">
        <v>1</v>
      </c>
      <c r="I434" s="72">
        <v>1712495.87</v>
      </c>
      <c r="J434" s="61">
        <v>856247.92999999993</v>
      </c>
      <c r="K434" s="26" t="s">
        <v>1280</v>
      </c>
      <c r="L434" s="24">
        <v>1</v>
      </c>
      <c r="M434" s="60">
        <v>1670610.5</v>
      </c>
      <c r="N434" s="60">
        <v>835305.25</v>
      </c>
      <c r="O434" s="24" t="s">
        <v>1512</v>
      </c>
    </row>
    <row r="435" spans="1:15" ht="51.75" customHeight="1" x14ac:dyDescent="0.2">
      <c r="A435" s="30">
        <v>62</v>
      </c>
      <c r="B435" s="76" t="s">
        <v>872</v>
      </c>
      <c r="C435" s="26">
        <v>16</v>
      </c>
      <c r="D435" s="26">
        <v>101</v>
      </c>
      <c r="E435" s="26" t="s">
        <v>237</v>
      </c>
      <c r="F435" s="137" t="s">
        <v>238</v>
      </c>
      <c r="G435" s="52" t="s">
        <v>956</v>
      </c>
      <c r="H435" s="24">
        <v>1</v>
      </c>
      <c r="I435" s="72">
        <v>989924</v>
      </c>
      <c r="J435" s="61">
        <v>494962</v>
      </c>
      <c r="K435" s="26" t="s">
        <v>1299</v>
      </c>
      <c r="L435" s="24">
        <v>1</v>
      </c>
      <c r="M435" s="60">
        <v>969189.5</v>
      </c>
      <c r="N435" s="60">
        <v>484594.75</v>
      </c>
      <c r="O435" s="24" t="s">
        <v>1413</v>
      </c>
    </row>
    <row r="436" spans="1:15" ht="51.75" customHeight="1" x14ac:dyDescent="0.2">
      <c r="A436" s="30">
        <v>63</v>
      </c>
      <c r="B436" s="76" t="s">
        <v>873</v>
      </c>
      <c r="C436" s="26">
        <v>16</v>
      </c>
      <c r="D436" s="26">
        <v>101</v>
      </c>
      <c r="E436" s="26" t="s">
        <v>235</v>
      </c>
      <c r="F436" s="137" t="s">
        <v>236</v>
      </c>
      <c r="G436" s="52" t="s">
        <v>980</v>
      </c>
      <c r="H436" s="24">
        <v>1</v>
      </c>
      <c r="I436" s="72">
        <v>696507.07</v>
      </c>
      <c r="J436" s="61">
        <v>348253.53</v>
      </c>
      <c r="K436" s="26" t="s">
        <v>1307</v>
      </c>
      <c r="L436" s="24">
        <v>1</v>
      </c>
      <c r="M436" s="60">
        <v>684592.84</v>
      </c>
      <c r="N436" s="60">
        <v>342296.42000000004</v>
      </c>
      <c r="O436" s="24" t="s">
        <v>1481</v>
      </c>
    </row>
    <row r="437" spans="1:15" ht="51.75" customHeight="1" x14ac:dyDescent="0.2">
      <c r="A437" s="30">
        <v>64</v>
      </c>
      <c r="B437" s="76" t="s">
        <v>874</v>
      </c>
      <c r="C437" s="26">
        <v>16</v>
      </c>
      <c r="D437" s="26">
        <v>101</v>
      </c>
      <c r="E437" s="26" t="s">
        <v>229</v>
      </c>
      <c r="F437" s="137" t="s">
        <v>230</v>
      </c>
      <c r="G437" s="52" t="s">
        <v>964</v>
      </c>
      <c r="H437" s="24">
        <v>1</v>
      </c>
      <c r="I437" s="72">
        <v>1010000</v>
      </c>
      <c r="J437" s="61">
        <v>555500</v>
      </c>
      <c r="K437" s="26" t="s">
        <v>1335</v>
      </c>
      <c r="L437" s="24">
        <v>1</v>
      </c>
      <c r="M437" s="60">
        <v>1010000</v>
      </c>
      <c r="N437" s="60">
        <v>555500</v>
      </c>
      <c r="O437" s="24" t="s">
        <v>1489</v>
      </c>
    </row>
    <row r="438" spans="1:15" ht="51.75" customHeight="1" x14ac:dyDescent="0.2">
      <c r="A438" s="30">
        <v>65</v>
      </c>
      <c r="B438" s="76" t="s">
        <v>878</v>
      </c>
      <c r="C438" s="26">
        <v>16</v>
      </c>
      <c r="D438" s="26">
        <v>101</v>
      </c>
      <c r="E438" s="26" t="s">
        <v>227</v>
      </c>
      <c r="F438" s="137" t="s">
        <v>228</v>
      </c>
      <c r="G438" s="52" t="s">
        <v>982</v>
      </c>
      <c r="H438" s="24">
        <v>1</v>
      </c>
      <c r="I438" s="72">
        <v>868545.54</v>
      </c>
      <c r="J438" s="61">
        <v>434272.77</v>
      </c>
      <c r="K438" s="26" t="s">
        <v>1318</v>
      </c>
      <c r="L438" s="24">
        <v>1</v>
      </c>
      <c r="M438" s="60">
        <v>827765.91</v>
      </c>
      <c r="N438" s="60">
        <v>413882.95</v>
      </c>
      <c r="O438" s="24" t="s">
        <v>1420</v>
      </c>
    </row>
    <row r="439" spans="1:15" ht="51.75" customHeight="1" x14ac:dyDescent="0.2">
      <c r="A439" s="30">
        <v>66</v>
      </c>
      <c r="B439" s="76" t="s">
        <v>880</v>
      </c>
      <c r="C439" s="26">
        <v>16</v>
      </c>
      <c r="D439" s="26">
        <v>101</v>
      </c>
      <c r="E439" s="26" t="s">
        <v>235</v>
      </c>
      <c r="F439" s="137" t="s">
        <v>236</v>
      </c>
      <c r="G439" s="52" t="s">
        <v>983</v>
      </c>
      <c r="H439" s="24">
        <v>1</v>
      </c>
      <c r="I439" s="72">
        <v>547591.54</v>
      </c>
      <c r="J439" s="61">
        <v>273795.77</v>
      </c>
      <c r="K439" s="26" t="s">
        <v>1213</v>
      </c>
      <c r="L439" s="24">
        <v>1</v>
      </c>
      <c r="M439" s="60">
        <v>534183.43999999994</v>
      </c>
      <c r="N439" s="60">
        <v>267091.71999999997</v>
      </c>
      <c r="O439" s="24" t="s">
        <v>1488</v>
      </c>
    </row>
    <row r="440" spans="1:15" ht="51.75" customHeight="1" x14ac:dyDescent="0.2">
      <c r="A440" s="30">
        <v>67</v>
      </c>
      <c r="B440" s="76" t="s">
        <v>881</v>
      </c>
      <c r="C440" s="26">
        <v>16</v>
      </c>
      <c r="D440" s="26">
        <v>101</v>
      </c>
      <c r="E440" s="26" t="s">
        <v>235</v>
      </c>
      <c r="F440" s="137" t="s">
        <v>236</v>
      </c>
      <c r="G440" s="52" t="s">
        <v>956</v>
      </c>
      <c r="H440" s="24">
        <v>1</v>
      </c>
      <c r="I440" s="72">
        <v>238538.82</v>
      </c>
      <c r="J440" s="61">
        <v>119269.41</v>
      </c>
      <c r="K440" s="26" t="s">
        <v>1222</v>
      </c>
      <c r="L440" s="24">
        <v>1</v>
      </c>
      <c r="M440" s="60">
        <v>238538.82</v>
      </c>
      <c r="N440" s="60">
        <v>119269.41</v>
      </c>
      <c r="O440" s="24" t="s">
        <v>1434</v>
      </c>
    </row>
    <row r="441" spans="1:15" ht="51.75" customHeight="1" x14ac:dyDescent="0.2">
      <c r="A441" s="30">
        <v>68</v>
      </c>
      <c r="B441" s="76" t="s">
        <v>885</v>
      </c>
      <c r="C441" s="26">
        <v>16</v>
      </c>
      <c r="D441" s="26">
        <v>101</v>
      </c>
      <c r="E441" s="26" t="s">
        <v>235</v>
      </c>
      <c r="F441" s="137" t="s">
        <v>236</v>
      </c>
      <c r="G441" s="52" t="s">
        <v>572</v>
      </c>
      <c r="H441" s="24">
        <v>1</v>
      </c>
      <c r="I441" s="72">
        <v>6834600</v>
      </c>
      <c r="J441" s="61">
        <v>3759030</v>
      </c>
      <c r="K441" s="26" t="s">
        <v>1333</v>
      </c>
      <c r="L441" s="24">
        <v>1</v>
      </c>
      <c r="M441" s="60">
        <v>6736950</v>
      </c>
      <c r="N441" s="60">
        <v>3705322.5</v>
      </c>
      <c r="O441" s="24" t="s">
        <v>1531</v>
      </c>
    </row>
    <row r="442" spans="1:15" ht="51.75" customHeight="1" x14ac:dyDescent="0.2">
      <c r="A442" s="30">
        <v>69</v>
      </c>
      <c r="B442" s="76" t="s">
        <v>886</v>
      </c>
      <c r="C442" s="26">
        <v>16</v>
      </c>
      <c r="D442" s="26">
        <v>101</v>
      </c>
      <c r="E442" s="26" t="s">
        <v>235</v>
      </c>
      <c r="F442" s="137" t="s">
        <v>236</v>
      </c>
      <c r="G442" s="52" t="s">
        <v>984</v>
      </c>
      <c r="H442" s="24">
        <v>1</v>
      </c>
      <c r="I442" s="72">
        <v>1165215.21</v>
      </c>
      <c r="J442" s="61">
        <v>582607.6</v>
      </c>
      <c r="K442" s="26" t="s">
        <v>1287</v>
      </c>
      <c r="L442" s="24">
        <v>1</v>
      </c>
      <c r="M442" s="59">
        <v>1160390.6399999999</v>
      </c>
      <c r="N442" s="59">
        <v>580195.31999999995</v>
      </c>
      <c r="O442" s="24" t="s">
        <v>1486</v>
      </c>
    </row>
    <row r="443" spans="1:15" ht="51.75" customHeight="1" x14ac:dyDescent="0.2">
      <c r="A443" s="30">
        <v>70</v>
      </c>
      <c r="B443" s="76" t="s">
        <v>903</v>
      </c>
      <c r="C443" s="26">
        <v>16</v>
      </c>
      <c r="D443" s="26">
        <v>101</v>
      </c>
      <c r="E443" s="26" t="s">
        <v>237</v>
      </c>
      <c r="F443" s="137" t="s">
        <v>238</v>
      </c>
      <c r="G443" s="52" t="s">
        <v>956</v>
      </c>
      <c r="H443" s="24">
        <v>1</v>
      </c>
      <c r="I443" s="72">
        <v>735310.88</v>
      </c>
      <c r="J443" s="61">
        <v>367655.44</v>
      </c>
      <c r="K443" s="26" t="s">
        <v>1302</v>
      </c>
      <c r="L443" s="24">
        <v>1</v>
      </c>
      <c r="M443" s="59">
        <v>725563.76</v>
      </c>
      <c r="N443" s="59">
        <v>362781.88</v>
      </c>
      <c r="O443" s="24" t="s">
        <v>1445</v>
      </c>
    </row>
    <row r="444" spans="1:15" ht="51.75" customHeight="1" x14ac:dyDescent="0.2">
      <c r="A444" s="30">
        <v>71</v>
      </c>
      <c r="B444" s="76" t="s">
        <v>904</v>
      </c>
      <c r="C444" s="26">
        <v>16</v>
      </c>
      <c r="D444" s="26">
        <v>101</v>
      </c>
      <c r="E444" s="26" t="s">
        <v>235</v>
      </c>
      <c r="F444" s="137" t="s">
        <v>236</v>
      </c>
      <c r="G444" s="52" t="s">
        <v>968</v>
      </c>
      <c r="H444" s="24">
        <v>1</v>
      </c>
      <c r="I444" s="72">
        <v>2445069.77</v>
      </c>
      <c r="J444" s="61">
        <v>1222534.8799999999</v>
      </c>
      <c r="K444" s="26" t="s">
        <v>1341</v>
      </c>
      <c r="L444" s="24">
        <v>1</v>
      </c>
      <c r="M444" s="60">
        <v>2445069.77</v>
      </c>
      <c r="N444" s="60">
        <v>1222534.8799999999</v>
      </c>
      <c r="O444" s="24" t="s">
        <v>1533</v>
      </c>
    </row>
    <row r="445" spans="1:15" ht="57" customHeight="1" x14ac:dyDescent="0.2">
      <c r="A445" s="30">
        <v>72</v>
      </c>
      <c r="B445" s="76" t="s">
        <v>909</v>
      </c>
      <c r="C445" s="26">
        <v>16</v>
      </c>
      <c r="D445" s="26">
        <v>101</v>
      </c>
      <c r="E445" s="26" t="s">
        <v>225</v>
      </c>
      <c r="F445" s="137" t="s">
        <v>226</v>
      </c>
      <c r="G445" s="52" t="s">
        <v>963</v>
      </c>
      <c r="H445" s="24">
        <v>1</v>
      </c>
      <c r="I445" s="72">
        <v>1068425</v>
      </c>
      <c r="J445" s="61">
        <v>534212.5</v>
      </c>
      <c r="K445" s="26" t="s">
        <v>1361</v>
      </c>
      <c r="L445" s="24">
        <v>1</v>
      </c>
      <c r="M445" s="59">
        <v>1068425</v>
      </c>
      <c r="N445" s="59">
        <f>400659.38+133553.12</f>
        <v>534212.5</v>
      </c>
      <c r="O445" s="24" t="s">
        <v>1430</v>
      </c>
    </row>
    <row r="446" spans="1:15" ht="51.75" customHeight="1" x14ac:dyDescent="0.2">
      <c r="A446" s="30">
        <v>73</v>
      </c>
      <c r="B446" s="76" t="s">
        <v>910</v>
      </c>
      <c r="C446" s="26">
        <v>16</v>
      </c>
      <c r="D446" s="26">
        <v>101</v>
      </c>
      <c r="E446" s="26" t="s">
        <v>225</v>
      </c>
      <c r="F446" s="137" t="s">
        <v>226</v>
      </c>
      <c r="G446" s="52" t="s">
        <v>996</v>
      </c>
      <c r="H446" s="24">
        <v>1</v>
      </c>
      <c r="I446" s="72">
        <v>2823683.59</v>
      </c>
      <c r="J446" s="61">
        <v>1411841.79</v>
      </c>
      <c r="K446" s="26" t="s">
        <v>1361</v>
      </c>
      <c r="L446" s="24">
        <v>1</v>
      </c>
      <c r="M446" s="60">
        <v>2823683.59</v>
      </c>
      <c r="N446" s="60">
        <v>1411841.79</v>
      </c>
      <c r="O446" s="24" t="s">
        <v>1432</v>
      </c>
    </row>
    <row r="447" spans="1:15" ht="51.75" customHeight="1" x14ac:dyDescent="0.2">
      <c r="A447" s="30">
        <v>74</v>
      </c>
      <c r="B447" s="76" t="s">
        <v>40</v>
      </c>
      <c r="C447" s="26">
        <v>16</v>
      </c>
      <c r="D447" s="26">
        <v>101</v>
      </c>
      <c r="E447" s="26" t="s">
        <v>237</v>
      </c>
      <c r="F447" s="137" t="s">
        <v>238</v>
      </c>
      <c r="G447" s="52" t="s">
        <v>956</v>
      </c>
      <c r="H447" s="24">
        <v>1</v>
      </c>
      <c r="I447" s="72">
        <v>2360800</v>
      </c>
      <c r="J447" s="61">
        <v>1180400</v>
      </c>
      <c r="K447" s="26" t="s">
        <v>1361</v>
      </c>
      <c r="L447" s="24">
        <v>1</v>
      </c>
      <c r="M447" s="60">
        <v>2360800</v>
      </c>
      <c r="N447" s="60">
        <v>1180400</v>
      </c>
      <c r="O447" s="24" t="s">
        <v>1432</v>
      </c>
    </row>
    <row r="448" spans="1:15" ht="51.75" customHeight="1" x14ac:dyDescent="0.2">
      <c r="A448" s="30">
        <v>75</v>
      </c>
      <c r="B448" s="76" t="s">
        <v>1027</v>
      </c>
      <c r="C448" s="26">
        <v>17</v>
      </c>
      <c r="D448" s="26">
        <v>103</v>
      </c>
      <c r="E448" s="26" t="s">
        <v>245</v>
      </c>
      <c r="F448" s="137" t="s">
        <v>246</v>
      </c>
      <c r="G448" s="52" t="s">
        <v>580</v>
      </c>
      <c r="H448" s="24">
        <v>1</v>
      </c>
      <c r="I448" s="72">
        <v>9919800</v>
      </c>
      <c r="J448" s="61">
        <v>4959900</v>
      </c>
      <c r="K448" s="26" t="s">
        <v>1110</v>
      </c>
      <c r="L448" s="24">
        <v>1</v>
      </c>
      <c r="M448" s="60">
        <v>9912910</v>
      </c>
      <c r="N448" s="60">
        <v>4956455</v>
      </c>
      <c r="O448" s="52" t="s">
        <v>1445</v>
      </c>
    </row>
    <row r="449" spans="1:15" ht="51.75" customHeight="1" x14ac:dyDescent="0.2">
      <c r="A449" s="30">
        <v>76</v>
      </c>
      <c r="B449" s="76" t="s">
        <v>781</v>
      </c>
      <c r="C449" s="26">
        <v>19</v>
      </c>
      <c r="D449" s="26">
        <v>202</v>
      </c>
      <c r="E449" s="26"/>
      <c r="F449" s="137"/>
      <c r="G449" s="52"/>
      <c r="H449" s="24">
        <v>1</v>
      </c>
      <c r="I449" s="72">
        <v>900000</v>
      </c>
      <c r="J449" s="61">
        <v>900000</v>
      </c>
      <c r="K449" s="26" t="s">
        <v>1118</v>
      </c>
      <c r="L449" s="24">
        <v>1</v>
      </c>
      <c r="M449" s="60">
        <v>739192.40999999992</v>
      </c>
      <c r="N449" s="60">
        <v>739192.40999999992</v>
      </c>
      <c r="O449" s="52" t="s">
        <v>1508</v>
      </c>
    </row>
    <row r="450" spans="1:15" ht="51.75" customHeight="1" x14ac:dyDescent="0.2">
      <c r="A450" s="30">
        <v>77</v>
      </c>
      <c r="B450" s="76" t="s">
        <v>1197</v>
      </c>
      <c r="C450" s="26">
        <v>20</v>
      </c>
      <c r="D450" s="26">
        <v>103</v>
      </c>
      <c r="E450" s="26"/>
      <c r="F450" s="137"/>
      <c r="G450" s="52"/>
      <c r="H450" s="24">
        <v>1</v>
      </c>
      <c r="I450" s="72">
        <v>3943965.69</v>
      </c>
      <c r="J450" s="61">
        <v>1971982.84</v>
      </c>
      <c r="K450" s="26" t="s">
        <v>1385</v>
      </c>
      <c r="L450" s="24">
        <v>1</v>
      </c>
      <c r="M450" s="60">
        <v>3608827.65</v>
      </c>
      <c r="N450" s="60">
        <v>1804413.83</v>
      </c>
      <c r="O450" s="52" t="s">
        <v>1484</v>
      </c>
    </row>
    <row r="451" spans="1:15" ht="51.75" customHeight="1" x14ac:dyDescent="0.2">
      <c r="A451" s="30">
        <v>78</v>
      </c>
      <c r="B451" s="76" t="s">
        <v>1229</v>
      </c>
      <c r="C451" s="26">
        <v>21</v>
      </c>
      <c r="D451" s="26">
        <v>101</v>
      </c>
      <c r="E451" s="26"/>
      <c r="F451" s="137"/>
      <c r="G451" s="52" t="s">
        <v>1259</v>
      </c>
      <c r="H451" s="24">
        <v>1</v>
      </c>
      <c r="I451" s="72">
        <v>5067068.8600000003</v>
      </c>
      <c r="J451" s="61">
        <v>2533534.4300000002</v>
      </c>
      <c r="K451" s="26" t="s">
        <v>1373</v>
      </c>
      <c r="L451" s="24">
        <v>1</v>
      </c>
      <c r="M451" s="60">
        <v>5061677.17</v>
      </c>
      <c r="N451" s="60">
        <v>2530838.58</v>
      </c>
      <c r="O451" s="24" t="s">
        <v>1517</v>
      </c>
    </row>
    <row r="452" spans="1:15" ht="51.75" customHeight="1" x14ac:dyDescent="0.2">
      <c r="A452" s="30">
        <v>79</v>
      </c>
      <c r="B452" s="76" t="s">
        <v>1249</v>
      </c>
      <c r="C452" s="26">
        <v>21</v>
      </c>
      <c r="D452" s="26">
        <v>101</v>
      </c>
      <c r="E452" s="26"/>
      <c r="F452" s="137"/>
      <c r="G452" s="52" t="s">
        <v>1269</v>
      </c>
      <c r="H452" s="24">
        <v>1</v>
      </c>
      <c r="I452" s="72">
        <v>5178109.5599999996</v>
      </c>
      <c r="J452" s="61">
        <v>2589054.7800000003</v>
      </c>
      <c r="K452" s="26" t="s">
        <v>1369</v>
      </c>
      <c r="L452" s="24">
        <v>1</v>
      </c>
      <c r="M452" s="60">
        <v>4881352.41</v>
      </c>
      <c r="N452" s="60">
        <v>2440676.21</v>
      </c>
      <c r="O452" s="24" t="s">
        <v>1502</v>
      </c>
    </row>
    <row r="453" spans="1:15" ht="51.75" customHeight="1" x14ac:dyDescent="0.2">
      <c r="A453" s="30">
        <v>80</v>
      </c>
      <c r="B453" s="76" t="s">
        <v>1250</v>
      </c>
      <c r="C453" s="26">
        <v>21</v>
      </c>
      <c r="D453" s="26">
        <v>101</v>
      </c>
      <c r="E453" s="26"/>
      <c r="F453" s="137"/>
      <c r="G453" s="52" t="s">
        <v>956</v>
      </c>
      <c r="H453" s="24">
        <v>1</v>
      </c>
      <c r="I453" s="72">
        <v>2169491.7999999998</v>
      </c>
      <c r="J453" s="61">
        <v>1193220.49</v>
      </c>
      <c r="K453" s="26" t="s">
        <v>1369</v>
      </c>
      <c r="L453" s="24">
        <v>1</v>
      </c>
      <c r="M453" s="60">
        <v>1798195.6</v>
      </c>
      <c r="N453" s="60">
        <v>989007.58</v>
      </c>
      <c r="O453" s="24" t="s">
        <v>1533</v>
      </c>
    </row>
    <row r="454" spans="1:15" ht="51.75" customHeight="1" x14ac:dyDescent="0.2">
      <c r="A454" s="30">
        <v>81</v>
      </c>
      <c r="B454" s="76" t="s">
        <v>1254</v>
      </c>
      <c r="C454" s="26">
        <v>21</v>
      </c>
      <c r="D454" s="26">
        <v>101</v>
      </c>
      <c r="E454" s="26"/>
      <c r="F454" s="137"/>
      <c r="G454" s="52" t="s">
        <v>1271</v>
      </c>
      <c r="H454" s="24">
        <v>1</v>
      </c>
      <c r="I454" s="72">
        <v>404046.3</v>
      </c>
      <c r="J454" s="61">
        <v>202023.15</v>
      </c>
      <c r="K454" s="26" t="s">
        <v>1369</v>
      </c>
      <c r="L454" s="24">
        <v>1</v>
      </c>
      <c r="M454" s="59">
        <v>399275.39</v>
      </c>
      <c r="N454" s="59">
        <f>149728.27+49909.42</f>
        <v>199637.69</v>
      </c>
      <c r="O454" s="24" t="s">
        <v>1430</v>
      </c>
    </row>
    <row r="455" spans="1:15" x14ac:dyDescent="0.2">
      <c r="B455" s="76"/>
      <c r="C455" s="26"/>
      <c r="D455" s="26"/>
      <c r="E455" s="26"/>
      <c r="F455" s="137"/>
      <c r="G455" s="52"/>
      <c r="H455" s="50"/>
      <c r="I455" s="171"/>
      <c r="J455" s="62"/>
      <c r="K455" s="176"/>
      <c r="L455" s="50"/>
      <c r="M455" s="177"/>
      <c r="N455" s="177"/>
      <c r="O455" s="31"/>
    </row>
    <row r="456" spans="1:15" s="11" customFormat="1" ht="16.5" thickBot="1" x14ac:dyDescent="0.25">
      <c r="A456" s="223" t="s">
        <v>2</v>
      </c>
      <c r="B456" s="223"/>
      <c r="C456" s="184"/>
      <c r="D456" s="184"/>
      <c r="E456" s="184"/>
      <c r="F456" s="184"/>
      <c r="G456" s="140"/>
      <c r="H456" s="187">
        <f>SUM(H374:H454)</f>
        <v>81</v>
      </c>
      <c r="I456" s="189">
        <f>SUM(I374:I454)</f>
        <v>194917637.36000007</v>
      </c>
      <c r="J456" s="189">
        <f>SUM(J374:J454)</f>
        <v>116248008.64999999</v>
      </c>
      <c r="K456" s="186">
        <f>COUNTA(K374:K454)</f>
        <v>81</v>
      </c>
      <c r="L456" s="187">
        <f>SUM(L374:L455)</f>
        <v>81</v>
      </c>
      <c r="M456" s="188">
        <f>SUM(M374:M455)</f>
        <v>187983069.14999992</v>
      </c>
      <c r="N456" s="188">
        <f>SUM(N374:N455)</f>
        <v>111501763.90000001</v>
      </c>
      <c r="O456" s="186">
        <f>COUNTA(O374:O454)</f>
        <v>81</v>
      </c>
    </row>
    <row r="457" spans="1:15" s="11" customFormat="1" ht="16.5" thickTop="1" x14ac:dyDescent="0.2">
      <c r="A457" s="13"/>
      <c r="B457" s="2"/>
      <c r="C457" s="13"/>
      <c r="D457" s="1"/>
      <c r="E457" s="1"/>
      <c r="F457" s="132"/>
      <c r="G457" s="145"/>
      <c r="I457" s="12"/>
      <c r="J457" s="12"/>
      <c r="K457" s="5"/>
      <c r="M457" s="12"/>
      <c r="N457" s="12"/>
      <c r="O457" s="5"/>
    </row>
    <row r="458" spans="1:15" s="10" customFormat="1" ht="19.5" x14ac:dyDescent="0.2">
      <c r="A458" s="56" t="s">
        <v>13</v>
      </c>
      <c r="B458" s="56"/>
      <c r="C458" s="102"/>
      <c r="D458" s="102"/>
      <c r="E458" s="102"/>
      <c r="F458" s="136"/>
      <c r="G458" s="136"/>
      <c r="H458" s="10" t="str">
        <f>IF(I458&gt;0,1,"")</f>
        <v/>
      </c>
      <c r="I458" s="38"/>
      <c r="J458" s="38"/>
      <c r="K458" s="31"/>
      <c r="L458" s="10" t="str">
        <f>IF(M458&gt;0,1,"")</f>
        <v/>
      </c>
      <c r="M458" s="31"/>
      <c r="N458" s="31"/>
      <c r="O458" s="31"/>
    </row>
    <row r="459" spans="1:15" ht="34.5" customHeight="1" x14ac:dyDescent="0.2">
      <c r="A459" s="92">
        <v>1</v>
      </c>
      <c r="B459" s="98" t="s">
        <v>276</v>
      </c>
      <c r="C459" s="29">
        <v>5</v>
      </c>
      <c r="D459" s="1">
        <v>302</v>
      </c>
      <c r="E459" s="1" t="s">
        <v>257</v>
      </c>
      <c r="F459" s="132" t="s">
        <v>258</v>
      </c>
      <c r="G459" s="151" t="s">
        <v>332</v>
      </c>
      <c r="H459" s="3">
        <v>1</v>
      </c>
      <c r="I459" s="12">
        <v>776806.5</v>
      </c>
      <c r="J459" s="12">
        <v>388403.25</v>
      </c>
      <c r="K459" s="25" t="s">
        <v>283</v>
      </c>
      <c r="L459" s="3">
        <v>1</v>
      </c>
      <c r="M459" s="12">
        <v>766806.5</v>
      </c>
      <c r="N459" s="12">
        <v>383403.25</v>
      </c>
      <c r="O459" s="25" t="s">
        <v>756</v>
      </c>
    </row>
    <row r="460" spans="1:15" ht="36" customHeight="1" x14ac:dyDescent="0.2">
      <c r="A460" s="92">
        <v>2</v>
      </c>
      <c r="B460" s="23" t="s">
        <v>724</v>
      </c>
      <c r="C460" s="29">
        <v>15</v>
      </c>
      <c r="D460" s="1">
        <v>302</v>
      </c>
      <c r="E460" s="103" t="s">
        <v>631</v>
      </c>
      <c r="F460" s="132" t="s">
        <v>258</v>
      </c>
      <c r="G460" s="190" t="s">
        <v>632</v>
      </c>
      <c r="H460" s="3">
        <v>1</v>
      </c>
      <c r="I460" s="12">
        <v>527394.97</v>
      </c>
      <c r="J460" s="12">
        <v>263697.48</v>
      </c>
      <c r="K460" s="25" t="s">
        <v>1335</v>
      </c>
      <c r="L460" s="3">
        <v>1</v>
      </c>
      <c r="M460" s="12">
        <v>282600.84000000003</v>
      </c>
      <c r="N460" s="12">
        <v>141300.42000000001</v>
      </c>
      <c r="O460" s="25">
        <v>42733</v>
      </c>
    </row>
    <row r="461" spans="1:15" ht="36" customHeight="1" x14ac:dyDescent="0.2">
      <c r="A461" s="92">
        <v>3</v>
      </c>
      <c r="B461" s="23" t="s">
        <v>797</v>
      </c>
      <c r="C461" s="29">
        <v>18</v>
      </c>
      <c r="D461" s="1">
        <v>202</v>
      </c>
      <c r="E461" s="103"/>
      <c r="G461" s="190"/>
      <c r="H461" s="3">
        <v>1</v>
      </c>
      <c r="I461" s="12">
        <f>400000+500000</f>
        <v>900000</v>
      </c>
      <c r="J461" s="12">
        <f>400000+500000</f>
        <v>900000</v>
      </c>
      <c r="K461" s="25" t="s">
        <v>826</v>
      </c>
      <c r="L461" s="3">
        <v>1</v>
      </c>
      <c r="M461" s="12">
        <f>649+650+17008.54+29593.81+40757.97+30790.88+39820.35</f>
        <v>159270.55000000002</v>
      </c>
      <c r="N461" s="12">
        <f>649+650+17008.54+29593.81+40757.97+30790.88+39820.35</f>
        <v>159270.55000000002</v>
      </c>
      <c r="O461" s="214" t="s">
        <v>1465</v>
      </c>
    </row>
    <row r="462" spans="1:15" ht="61.5" customHeight="1" x14ac:dyDescent="0.2">
      <c r="A462" s="92">
        <v>4</v>
      </c>
      <c r="B462" s="23" t="s">
        <v>1253</v>
      </c>
      <c r="C462" s="29">
        <v>21</v>
      </c>
      <c r="D462" s="1">
        <v>101</v>
      </c>
      <c r="E462" s="103"/>
      <c r="G462" s="190" t="s">
        <v>968</v>
      </c>
      <c r="H462" s="3">
        <v>1</v>
      </c>
      <c r="I462" s="12">
        <v>1976749.12</v>
      </c>
      <c r="J462" s="12">
        <v>988374.56</v>
      </c>
      <c r="K462" s="25" t="s">
        <v>1372</v>
      </c>
      <c r="L462" s="3">
        <v>1</v>
      </c>
      <c r="M462" s="12">
        <v>1976698.12</v>
      </c>
      <c r="N462" s="12">
        <v>988349.06</v>
      </c>
      <c r="O462" s="25" t="s">
        <v>1495</v>
      </c>
    </row>
    <row r="463" spans="1:15" x14ac:dyDescent="0.2">
      <c r="B463" s="23"/>
      <c r="C463" s="29"/>
      <c r="G463" s="190"/>
      <c r="I463" s="12"/>
      <c r="J463" s="12"/>
      <c r="K463" s="25"/>
      <c r="M463" s="12"/>
      <c r="N463" s="12"/>
      <c r="O463" s="25"/>
    </row>
    <row r="464" spans="1:15" s="11" customFormat="1" ht="16.5" thickBot="1" x14ac:dyDescent="0.25">
      <c r="A464" s="223" t="s">
        <v>2</v>
      </c>
      <c r="B464" s="223"/>
      <c r="C464" s="184"/>
      <c r="D464" s="184"/>
      <c r="E464" s="184"/>
      <c r="F464" s="184"/>
      <c r="G464" s="140"/>
      <c r="H464" s="187">
        <f>SUM(H459:H463)</f>
        <v>4</v>
      </c>
      <c r="I464" s="188">
        <f>SUM(I459:I463)</f>
        <v>4180950.59</v>
      </c>
      <c r="J464" s="188">
        <f>SUM(J459:J463)</f>
        <v>2540475.29</v>
      </c>
      <c r="K464" s="186">
        <f>COUNTA(K459:K463)</f>
        <v>4</v>
      </c>
      <c r="L464" s="187">
        <f>SUM(L459:L463)</f>
        <v>4</v>
      </c>
      <c r="M464" s="188">
        <f>SUM(M459:M463)</f>
        <v>3185376.0100000002</v>
      </c>
      <c r="N464" s="188">
        <f>SUM(N459:N463)</f>
        <v>1672323.2800000003</v>
      </c>
      <c r="O464" s="186">
        <f>COUNTA(O459:O462)</f>
        <v>4</v>
      </c>
    </row>
    <row r="465" spans="1:15" ht="16.5" thickTop="1" x14ac:dyDescent="0.2">
      <c r="A465" s="6"/>
      <c r="B465" s="6"/>
      <c r="C465" s="6"/>
      <c r="D465" s="7"/>
      <c r="E465" s="7"/>
      <c r="F465" s="135"/>
      <c r="I465" s="8"/>
      <c r="J465" s="8"/>
      <c r="K465" s="9"/>
      <c r="M465" s="8"/>
      <c r="N465" s="8"/>
      <c r="O465" s="9"/>
    </row>
    <row r="466" spans="1:15" s="11" customFormat="1" ht="19.5" x14ac:dyDescent="0.2">
      <c r="A466" s="56" t="s">
        <v>14</v>
      </c>
      <c r="B466" s="56"/>
      <c r="C466" s="102"/>
      <c r="D466" s="102"/>
      <c r="E466" s="102"/>
      <c r="F466" s="136"/>
      <c r="G466" s="142"/>
      <c r="I466" s="38"/>
      <c r="J466" s="38"/>
      <c r="K466" s="31"/>
      <c r="M466" s="31"/>
      <c r="N466" s="31"/>
      <c r="O466" s="31"/>
    </row>
    <row r="467" spans="1:15" s="10" customFormat="1" ht="33" customHeight="1" x14ac:dyDescent="0.2">
      <c r="A467" s="30">
        <v>1</v>
      </c>
      <c r="B467" s="52" t="s">
        <v>139</v>
      </c>
      <c r="C467" s="26">
        <v>1</v>
      </c>
      <c r="D467" s="26">
        <v>101</v>
      </c>
      <c r="E467" s="26" t="s">
        <v>235</v>
      </c>
      <c r="F467" s="137" t="s">
        <v>236</v>
      </c>
      <c r="G467" s="154" t="s">
        <v>333</v>
      </c>
      <c r="H467" s="24">
        <v>1</v>
      </c>
      <c r="I467" s="63">
        <v>2188804.17</v>
      </c>
      <c r="J467" s="63">
        <v>1094402.08</v>
      </c>
      <c r="K467" s="26" t="s">
        <v>49</v>
      </c>
      <c r="L467" s="24">
        <v>1</v>
      </c>
      <c r="M467" s="60">
        <v>2116831.17</v>
      </c>
      <c r="N467" s="60">
        <v>1058415.58</v>
      </c>
      <c r="O467" s="39" t="s">
        <v>378</v>
      </c>
    </row>
    <row r="468" spans="1:15" s="10" customFormat="1" ht="31.5" customHeight="1" x14ac:dyDescent="0.2">
      <c r="A468" s="30">
        <v>2</v>
      </c>
      <c r="B468" s="24" t="s">
        <v>58</v>
      </c>
      <c r="C468" s="26">
        <v>3</v>
      </c>
      <c r="D468" s="26">
        <v>101</v>
      </c>
      <c r="E468" s="26" t="s">
        <v>237</v>
      </c>
      <c r="F468" s="137" t="s">
        <v>238</v>
      </c>
      <c r="G468" s="153" t="s">
        <v>310</v>
      </c>
      <c r="H468" s="24">
        <v>1</v>
      </c>
      <c r="I468" s="63">
        <v>769029.3</v>
      </c>
      <c r="J468" s="63">
        <v>422966.11</v>
      </c>
      <c r="K468" s="26" t="s">
        <v>113</v>
      </c>
      <c r="L468" s="24">
        <v>1</v>
      </c>
      <c r="M468" s="60">
        <v>764314.42</v>
      </c>
      <c r="N468" s="60">
        <v>420372.93</v>
      </c>
      <c r="O468" s="24" t="s">
        <v>424</v>
      </c>
    </row>
    <row r="469" spans="1:15" s="10" customFormat="1" ht="45.75" customHeight="1" x14ac:dyDescent="0.2">
      <c r="A469" s="30">
        <v>3</v>
      </c>
      <c r="B469" s="52" t="s">
        <v>126</v>
      </c>
      <c r="C469" s="26">
        <v>6</v>
      </c>
      <c r="D469" s="26">
        <v>101</v>
      </c>
      <c r="E469" s="26" t="s">
        <v>235</v>
      </c>
      <c r="F469" s="137" t="s">
        <v>236</v>
      </c>
      <c r="G469" s="153" t="s">
        <v>334</v>
      </c>
      <c r="H469" s="24">
        <v>1</v>
      </c>
      <c r="I469" s="63">
        <v>562912.5</v>
      </c>
      <c r="J469" s="63">
        <v>309601.87</v>
      </c>
      <c r="K469" s="24" t="s">
        <v>196</v>
      </c>
      <c r="L469" s="24">
        <v>1</v>
      </c>
      <c r="M469" s="60">
        <v>554940.56999999995</v>
      </c>
      <c r="N469" s="60">
        <v>305217.31</v>
      </c>
      <c r="O469" s="24" t="s">
        <v>614</v>
      </c>
    </row>
    <row r="470" spans="1:15" s="10" customFormat="1" ht="33.75" x14ac:dyDescent="0.2">
      <c r="A470" s="30">
        <v>4</v>
      </c>
      <c r="B470" s="24" t="s">
        <v>131</v>
      </c>
      <c r="C470" s="26">
        <v>6</v>
      </c>
      <c r="D470" s="26">
        <v>103</v>
      </c>
      <c r="E470" s="26" t="s">
        <v>247</v>
      </c>
      <c r="F470" s="137" t="s">
        <v>248</v>
      </c>
      <c r="G470" s="153" t="s">
        <v>294</v>
      </c>
      <c r="H470" s="24">
        <v>1</v>
      </c>
      <c r="I470" s="63">
        <v>6674475</v>
      </c>
      <c r="J470" s="63">
        <v>3337237.5</v>
      </c>
      <c r="K470" s="24" t="s">
        <v>203</v>
      </c>
      <c r="L470" s="24">
        <v>1</v>
      </c>
      <c r="M470" s="60">
        <v>6444536.2599999998</v>
      </c>
      <c r="N470" s="60">
        <v>3222268.13</v>
      </c>
      <c r="O470" s="24" t="s">
        <v>691</v>
      </c>
    </row>
    <row r="471" spans="1:15" s="10" customFormat="1" ht="44.25" customHeight="1" x14ac:dyDescent="0.2">
      <c r="A471" s="30">
        <v>5</v>
      </c>
      <c r="B471" s="24" t="s">
        <v>103</v>
      </c>
      <c r="C471" s="26">
        <v>7</v>
      </c>
      <c r="D471" s="26">
        <v>301</v>
      </c>
      <c r="E471" s="26" t="s">
        <v>251</v>
      </c>
      <c r="F471" s="137" t="s">
        <v>252</v>
      </c>
      <c r="G471" s="137"/>
      <c r="H471" s="24">
        <v>1</v>
      </c>
      <c r="I471" s="63">
        <v>3429829.35</v>
      </c>
      <c r="J471" s="63">
        <f>3429829.35</f>
        <v>3429829.35</v>
      </c>
      <c r="K471" s="182">
        <v>41129</v>
      </c>
      <c r="L471" s="24">
        <v>1</v>
      </c>
      <c r="M471" s="24">
        <v>3234700.49</v>
      </c>
      <c r="N471" s="24">
        <v>3234700.49</v>
      </c>
      <c r="O471" s="24" t="s">
        <v>1175</v>
      </c>
    </row>
    <row r="472" spans="1:15" s="10" customFormat="1" ht="39" customHeight="1" x14ac:dyDescent="0.2">
      <c r="A472" s="30">
        <v>6</v>
      </c>
      <c r="B472" s="24" t="s">
        <v>79</v>
      </c>
      <c r="C472" s="26">
        <v>7</v>
      </c>
      <c r="D472" s="26">
        <v>301</v>
      </c>
      <c r="E472" s="26" t="s">
        <v>251</v>
      </c>
      <c r="F472" s="137" t="s">
        <v>252</v>
      </c>
      <c r="G472" s="137"/>
      <c r="H472" s="24">
        <v>1</v>
      </c>
      <c r="I472" s="63">
        <v>4373404.09</v>
      </c>
      <c r="J472" s="63">
        <v>4373404.09</v>
      </c>
      <c r="K472" s="24" t="s">
        <v>615</v>
      </c>
      <c r="L472" s="24">
        <v>1</v>
      </c>
      <c r="M472" s="60">
        <v>4080710.13</v>
      </c>
      <c r="N472" s="60">
        <v>4080710.13</v>
      </c>
      <c r="O472" s="24" t="s">
        <v>1304</v>
      </c>
    </row>
    <row r="473" spans="1:15" s="10" customFormat="1" ht="31.5" x14ac:dyDescent="0.2">
      <c r="A473" s="30">
        <v>7</v>
      </c>
      <c r="B473" s="24" t="s">
        <v>274</v>
      </c>
      <c r="C473" s="26">
        <v>8</v>
      </c>
      <c r="D473" s="26">
        <v>101</v>
      </c>
      <c r="E473" s="26" t="s">
        <v>237</v>
      </c>
      <c r="F473" s="137" t="s">
        <v>238</v>
      </c>
      <c r="G473" s="137"/>
      <c r="H473" s="24">
        <v>1</v>
      </c>
      <c r="I473" s="63">
        <v>6510163.7800000003</v>
      </c>
      <c r="J473" s="63">
        <v>3255081.8899999997</v>
      </c>
      <c r="K473" s="24" t="s">
        <v>417</v>
      </c>
      <c r="L473" s="24">
        <v>1</v>
      </c>
      <c r="M473" s="60">
        <v>6181033.7300000004</v>
      </c>
      <c r="N473" s="60">
        <v>3090516.86</v>
      </c>
      <c r="O473" s="24" t="s">
        <v>691</v>
      </c>
    </row>
    <row r="474" spans="1:15" s="10" customFormat="1" ht="31.5" x14ac:dyDescent="0.2">
      <c r="A474" s="30">
        <v>8</v>
      </c>
      <c r="B474" s="52" t="s">
        <v>204</v>
      </c>
      <c r="C474" s="26">
        <v>8</v>
      </c>
      <c r="D474" s="26">
        <v>101</v>
      </c>
      <c r="E474" s="26" t="s">
        <v>229</v>
      </c>
      <c r="F474" s="137" t="s">
        <v>230</v>
      </c>
      <c r="G474" s="137"/>
      <c r="H474" s="24">
        <v>1</v>
      </c>
      <c r="I474" s="63">
        <v>4645021.5699999994</v>
      </c>
      <c r="J474" s="63">
        <v>2554761.86</v>
      </c>
      <c r="K474" s="24" t="s">
        <v>422</v>
      </c>
      <c r="L474" s="24">
        <v>1</v>
      </c>
      <c r="M474" s="60">
        <v>4434812.82</v>
      </c>
      <c r="N474" s="60">
        <v>2439147.0499999998</v>
      </c>
      <c r="O474" s="24" t="s">
        <v>1532</v>
      </c>
    </row>
    <row r="475" spans="1:15" s="10" customFormat="1" ht="30" customHeight="1" x14ac:dyDescent="0.2">
      <c r="A475" s="30">
        <v>9</v>
      </c>
      <c r="B475" s="52" t="s">
        <v>213</v>
      </c>
      <c r="C475" s="26">
        <v>10</v>
      </c>
      <c r="D475" s="26">
        <v>101</v>
      </c>
      <c r="E475" s="19" t="s">
        <v>225</v>
      </c>
      <c r="F475" s="137" t="s">
        <v>226</v>
      </c>
      <c r="G475" s="198"/>
      <c r="H475" s="24">
        <v>1</v>
      </c>
      <c r="I475" s="63">
        <v>4116854.3</v>
      </c>
      <c r="J475" s="63">
        <v>2264269.86</v>
      </c>
      <c r="K475" s="24" t="s">
        <v>473</v>
      </c>
      <c r="L475" s="24">
        <v>1</v>
      </c>
      <c r="M475" s="60">
        <v>3681020.23</v>
      </c>
      <c r="N475" s="60">
        <v>2024561.12</v>
      </c>
      <c r="O475" s="24" t="s">
        <v>1326</v>
      </c>
    </row>
    <row r="476" spans="1:15" s="10" customFormat="1" ht="32.25" customHeight="1" x14ac:dyDescent="0.2">
      <c r="A476" s="30">
        <v>10</v>
      </c>
      <c r="B476" s="52" t="s">
        <v>385</v>
      </c>
      <c r="C476" s="26">
        <v>10</v>
      </c>
      <c r="D476" s="26">
        <v>103</v>
      </c>
      <c r="E476" s="26" t="s">
        <v>245</v>
      </c>
      <c r="F476" s="137" t="s">
        <v>246</v>
      </c>
      <c r="G476" s="198"/>
      <c r="H476" s="24">
        <v>1</v>
      </c>
      <c r="I476" s="63">
        <v>6964733.0800000001</v>
      </c>
      <c r="J476" s="63">
        <v>3482366.54</v>
      </c>
      <c r="K476" s="24" t="s">
        <v>476</v>
      </c>
      <c r="L476" s="24">
        <v>1</v>
      </c>
      <c r="M476" s="60">
        <v>6744652.6600000001</v>
      </c>
      <c r="N476" s="60">
        <v>3372326.33</v>
      </c>
      <c r="O476" s="24" t="s">
        <v>1057</v>
      </c>
    </row>
    <row r="477" spans="1:15" s="10" customFormat="1" ht="32.25" customHeight="1" x14ac:dyDescent="0.2">
      <c r="A477" s="30">
        <v>11</v>
      </c>
      <c r="B477" s="52" t="s">
        <v>390</v>
      </c>
      <c r="C477" s="26">
        <v>10</v>
      </c>
      <c r="D477" s="26">
        <v>101</v>
      </c>
      <c r="E477" s="26" t="s">
        <v>235</v>
      </c>
      <c r="F477" s="137" t="s">
        <v>236</v>
      </c>
      <c r="G477" s="198"/>
      <c r="H477" s="24">
        <v>1</v>
      </c>
      <c r="I477" s="63">
        <v>1375747.42</v>
      </c>
      <c r="J477" s="63">
        <v>687873.71</v>
      </c>
      <c r="K477" s="24" t="s">
        <v>479</v>
      </c>
      <c r="L477" s="24">
        <v>1</v>
      </c>
      <c r="M477" s="60">
        <v>1332258.75</v>
      </c>
      <c r="N477" s="60">
        <v>666129.37</v>
      </c>
      <c r="O477" s="24" t="s">
        <v>821</v>
      </c>
    </row>
    <row r="478" spans="1:15" s="10" customFormat="1" ht="32.25" customHeight="1" x14ac:dyDescent="0.2">
      <c r="A478" s="30">
        <v>12</v>
      </c>
      <c r="B478" s="52" t="s">
        <v>100</v>
      </c>
      <c r="C478" s="26">
        <v>13</v>
      </c>
      <c r="D478" s="26">
        <v>301</v>
      </c>
      <c r="E478" s="26" t="s">
        <v>253</v>
      </c>
      <c r="F478" s="137" t="s">
        <v>254</v>
      </c>
      <c r="G478" s="52"/>
      <c r="H478" s="24">
        <v>1</v>
      </c>
      <c r="I478" s="63">
        <v>832874.99</v>
      </c>
      <c r="J478" s="63">
        <v>832874.99</v>
      </c>
      <c r="K478" s="24" t="s">
        <v>1369</v>
      </c>
      <c r="L478" s="24">
        <v>1</v>
      </c>
      <c r="M478" s="60">
        <v>820634.98</v>
      </c>
      <c r="N478" s="60">
        <v>820634.98</v>
      </c>
      <c r="O478" s="24" t="s">
        <v>1535</v>
      </c>
    </row>
    <row r="479" spans="1:15" s="10" customFormat="1" ht="32.25" customHeight="1" x14ac:dyDescent="0.2">
      <c r="A479" s="30">
        <v>13</v>
      </c>
      <c r="B479" s="52" t="s">
        <v>524</v>
      </c>
      <c r="C479" s="26">
        <v>13</v>
      </c>
      <c r="D479" s="26">
        <v>301</v>
      </c>
      <c r="E479" s="26" t="s">
        <v>253</v>
      </c>
      <c r="F479" s="137" t="s">
        <v>254</v>
      </c>
      <c r="G479" s="52"/>
      <c r="H479" s="24">
        <v>1</v>
      </c>
      <c r="I479" s="63">
        <v>1045923.22</v>
      </c>
      <c r="J479" s="63">
        <v>1045923.22</v>
      </c>
      <c r="K479" s="24" t="s">
        <v>1137</v>
      </c>
      <c r="L479" s="24">
        <v>1</v>
      </c>
      <c r="M479" s="60">
        <v>1035950.15</v>
      </c>
      <c r="N479" s="60">
        <v>1035950.15</v>
      </c>
      <c r="O479" s="24" t="s">
        <v>1404</v>
      </c>
    </row>
    <row r="480" spans="1:15" s="10" customFormat="1" ht="79.5" customHeight="1" x14ac:dyDescent="0.2">
      <c r="A480" s="30">
        <v>14</v>
      </c>
      <c r="B480" s="52" t="s">
        <v>637</v>
      </c>
      <c r="C480" s="26">
        <v>15</v>
      </c>
      <c r="D480" s="26">
        <v>302</v>
      </c>
      <c r="E480" s="26" t="s">
        <v>638</v>
      </c>
      <c r="F480" s="137" t="s">
        <v>263</v>
      </c>
      <c r="G480" s="52" t="s">
        <v>639</v>
      </c>
      <c r="H480" s="24">
        <v>1</v>
      </c>
      <c r="I480" s="63">
        <v>124423.85999999999</v>
      </c>
      <c r="J480" s="63">
        <v>62211.929999999993</v>
      </c>
      <c r="K480" s="24" t="s">
        <v>1135</v>
      </c>
      <c r="L480" s="24">
        <v>1</v>
      </c>
      <c r="M480" s="60">
        <v>123616.9</v>
      </c>
      <c r="N480" s="60">
        <v>61808.45</v>
      </c>
      <c r="O480" s="24" t="s">
        <v>1347</v>
      </c>
    </row>
    <row r="481" spans="1:15" s="10" customFormat="1" ht="61.5" customHeight="1" x14ac:dyDescent="0.2">
      <c r="A481" s="30">
        <v>15</v>
      </c>
      <c r="B481" s="52" t="s">
        <v>708</v>
      </c>
      <c r="C481" s="26">
        <v>15</v>
      </c>
      <c r="D481" s="26">
        <v>302</v>
      </c>
      <c r="E481" s="26" t="s">
        <v>741</v>
      </c>
      <c r="F481" s="137" t="s">
        <v>264</v>
      </c>
      <c r="G481" s="52" t="s">
        <v>377</v>
      </c>
      <c r="H481" s="24">
        <v>1</v>
      </c>
      <c r="I481" s="63">
        <v>493598.07</v>
      </c>
      <c r="J481" s="63">
        <v>246799.03</v>
      </c>
      <c r="K481" s="24" t="s">
        <v>1294</v>
      </c>
      <c r="L481" s="24">
        <v>1</v>
      </c>
      <c r="M481" s="60">
        <v>492198.37</v>
      </c>
      <c r="N481" s="60">
        <v>246099.18000000002</v>
      </c>
      <c r="O481" s="52" t="s">
        <v>1486</v>
      </c>
    </row>
    <row r="482" spans="1:15" s="10" customFormat="1" ht="32.25" customHeight="1" x14ac:dyDescent="0.2">
      <c r="A482" s="30">
        <v>16</v>
      </c>
      <c r="B482" s="52" t="s">
        <v>710</v>
      </c>
      <c r="C482" s="26">
        <v>15</v>
      </c>
      <c r="D482" s="26">
        <v>302</v>
      </c>
      <c r="E482" s="26" t="s">
        <v>653</v>
      </c>
      <c r="F482" s="137" t="s">
        <v>263</v>
      </c>
      <c r="G482" s="52" t="s">
        <v>744</v>
      </c>
      <c r="H482" s="24">
        <v>1</v>
      </c>
      <c r="I482" s="63">
        <v>5088892.5</v>
      </c>
      <c r="J482" s="63">
        <v>2544446.25</v>
      </c>
      <c r="K482" s="24" t="s">
        <v>1381</v>
      </c>
      <c r="L482" s="24">
        <v>1</v>
      </c>
      <c r="M482" s="60">
        <v>5088892.5</v>
      </c>
      <c r="N482" s="60">
        <v>2544446.25</v>
      </c>
      <c r="O482" s="52" t="s">
        <v>1488</v>
      </c>
    </row>
    <row r="483" spans="1:15" s="10" customFormat="1" ht="32.25" customHeight="1" x14ac:dyDescent="0.2">
      <c r="A483" s="30">
        <v>17</v>
      </c>
      <c r="B483" s="52" t="s">
        <v>799</v>
      </c>
      <c r="C483" s="26">
        <v>18</v>
      </c>
      <c r="D483" s="26">
        <v>202</v>
      </c>
      <c r="E483" s="26"/>
      <c r="F483" s="137"/>
      <c r="G483" s="52"/>
      <c r="H483" s="24">
        <v>1</v>
      </c>
      <c r="I483" s="63">
        <v>900000</v>
      </c>
      <c r="J483" s="63">
        <v>900000</v>
      </c>
      <c r="K483" s="24" t="s">
        <v>826</v>
      </c>
      <c r="L483" s="24">
        <v>1</v>
      </c>
      <c r="M483" s="60">
        <f>40100.43+30751.45+40106.84+103745.41+24955.18+74527.88+100557.41+42374.47</f>
        <v>457119.06999999995</v>
      </c>
      <c r="N483" s="60">
        <f>40100.43+30751.45+40106.84+103745.41+24955.18+74527.88+100557.41+42374.47</f>
        <v>457119.06999999995</v>
      </c>
      <c r="O483" s="52" t="s">
        <v>1451</v>
      </c>
    </row>
    <row r="484" spans="1:15" s="10" customFormat="1" ht="32.25" customHeight="1" x14ac:dyDescent="0.2">
      <c r="A484" s="30">
        <v>18</v>
      </c>
      <c r="B484" s="52" t="s">
        <v>805</v>
      </c>
      <c r="C484" s="26">
        <v>18</v>
      </c>
      <c r="D484" s="26">
        <v>202</v>
      </c>
      <c r="E484" s="26"/>
      <c r="F484" s="137"/>
      <c r="G484" s="52"/>
      <c r="H484" s="24">
        <v>1</v>
      </c>
      <c r="I484" s="63">
        <v>900000</v>
      </c>
      <c r="J484" s="63">
        <v>900000</v>
      </c>
      <c r="K484" s="24" t="s">
        <v>826</v>
      </c>
      <c r="L484" s="24">
        <v>1</v>
      </c>
      <c r="M484" s="60">
        <f>11346.38+8613.16+45455.52+54591.62+60321.81+85000.36+115918.35</f>
        <v>381247.19999999995</v>
      </c>
      <c r="N484" s="60">
        <f>11346.38+8613.16+45455.52+54591.62+60321.81+85000.36+115918.35</f>
        <v>381247.19999999995</v>
      </c>
      <c r="O484" s="52" t="s">
        <v>1457</v>
      </c>
    </row>
    <row r="485" spans="1:15" s="10" customFormat="1" ht="32.25" customHeight="1" x14ac:dyDescent="0.2">
      <c r="A485" s="30">
        <v>19</v>
      </c>
      <c r="B485" s="52" t="s">
        <v>807</v>
      </c>
      <c r="C485" s="26">
        <v>18</v>
      </c>
      <c r="D485" s="26">
        <v>202</v>
      </c>
      <c r="E485" s="26"/>
      <c r="F485" s="137"/>
      <c r="G485" s="52"/>
      <c r="H485" s="24">
        <v>1</v>
      </c>
      <c r="I485" s="63">
        <v>900000</v>
      </c>
      <c r="J485" s="63">
        <f>400000+500000</f>
        <v>900000</v>
      </c>
      <c r="K485" s="24" t="s">
        <v>824</v>
      </c>
      <c r="L485" s="24">
        <v>1</v>
      </c>
      <c r="M485" s="60">
        <f>13410.92+65116.75+126743.68+147238.66+135253.31+101955.72+115574.18+88990.45</f>
        <v>794283.66999999993</v>
      </c>
      <c r="N485" s="60">
        <f>13410.92+65116.75+126743.68+147238.66+135253.31+101955.72+115574.18+88990.45</f>
        <v>794283.66999999993</v>
      </c>
      <c r="O485" s="52" t="s">
        <v>1444</v>
      </c>
    </row>
    <row r="486" spans="1:15" s="10" customFormat="1" ht="32.25" customHeight="1" x14ac:dyDescent="0.2">
      <c r="A486" s="30">
        <v>20</v>
      </c>
      <c r="B486" s="52" t="s">
        <v>849</v>
      </c>
      <c r="C486" s="26">
        <v>16</v>
      </c>
      <c r="D486" s="26">
        <v>101</v>
      </c>
      <c r="E486" s="26" t="s">
        <v>235</v>
      </c>
      <c r="F486" s="137" t="s">
        <v>236</v>
      </c>
      <c r="G486" s="52" t="s">
        <v>959</v>
      </c>
      <c r="H486" s="24">
        <v>1</v>
      </c>
      <c r="I486" s="63">
        <v>1210750.44</v>
      </c>
      <c r="J486" s="63">
        <v>665912.74</v>
      </c>
      <c r="K486" s="24" t="s">
        <v>1185</v>
      </c>
      <c r="L486" s="24">
        <v>1</v>
      </c>
      <c r="M486" s="60">
        <v>1205725.77</v>
      </c>
      <c r="N486" s="60">
        <v>663149.17000000004</v>
      </c>
      <c r="O486" s="24" t="s">
        <v>1437</v>
      </c>
    </row>
    <row r="487" spans="1:15" s="10" customFormat="1" ht="32.25" customHeight="1" x14ac:dyDescent="0.2">
      <c r="A487" s="30">
        <v>21</v>
      </c>
      <c r="B487" s="52" t="s">
        <v>863</v>
      </c>
      <c r="C487" s="26">
        <v>16</v>
      </c>
      <c r="D487" s="26">
        <v>101</v>
      </c>
      <c r="E487" s="26" t="s">
        <v>225</v>
      </c>
      <c r="F487" s="137" t="s">
        <v>226</v>
      </c>
      <c r="G487" s="52" t="s">
        <v>956</v>
      </c>
      <c r="H487" s="24">
        <v>1</v>
      </c>
      <c r="I487" s="63">
        <v>957631.93</v>
      </c>
      <c r="J487" s="63">
        <v>478815.95999999996</v>
      </c>
      <c r="K487" s="24" t="s">
        <v>1382</v>
      </c>
      <c r="L487" s="24">
        <v>1</v>
      </c>
      <c r="M487" s="60">
        <v>957631.93</v>
      </c>
      <c r="N487" s="60">
        <v>478815.95999999996</v>
      </c>
      <c r="O487" s="24" t="s">
        <v>1459</v>
      </c>
    </row>
    <row r="488" spans="1:15" s="10" customFormat="1" ht="32.25" customHeight="1" x14ac:dyDescent="0.2">
      <c r="A488" s="30">
        <v>22</v>
      </c>
      <c r="B488" s="52" t="s">
        <v>869</v>
      </c>
      <c r="C488" s="26">
        <v>16</v>
      </c>
      <c r="D488" s="26">
        <v>101</v>
      </c>
      <c r="E488" s="26" t="s">
        <v>237</v>
      </c>
      <c r="F488" s="137" t="s">
        <v>238</v>
      </c>
      <c r="G488" s="52" t="s">
        <v>964</v>
      </c>
      <c r="H488" s="24">
        <v>1</v>
      </c>
      <c r="I488" s="63">
        <v>220627.34</v>
      </c>
      <c r="J488" s="63">
        <v>110313.67</v>
      </c>
      <c r="K488" s="24" t="s">
        <v>1199</v>
      </c>
      <c r="L488" s="24">
        <v>1</v>
      </c>
      <c r="M488" s="60">
        <v>220627.34</v>
      </c>
      <c r="N488" s="60">
        <v>110313.67</v>
      </c>
      <c r="O488" s="24" t="s">
        <v>1410</v>
      </c>
    </row>
    <row r="489" spans="1:15" s="10" customFormat="1" ht="32.25" customHeight="1" x14ac:dyDescent="0.2">
      <c r="A489" s="30">
        <v>23</v>
      </c>
      <c r="B489" s="52" t="s">
        <v>871</v>
      </c>
      <c r="C489" s="26">
        <v>16</v>
      </c>
      <c r="D489" s="26">
        <v>101</v>
      </c>
      <c r="E489" s="26" t="s">
        <v>235</v>
      </c>
      <c r="F489" s="137" t="s">
        <v>236</v>
      </c>
      <c r="G489" s="52" t="s">
        <v>978</v>
      </c>
      <c r="H489" s="24">
        <v>1</v>
      </c>
      <c r="I489" s="63">
        <v>804868.62</v>
      </c>
      <c r="J489" s="63">
        <v>402434.31</v>
      </c>
      <c r="K489" s="24" t="s">
        <v>1221</v>
      </c>
      <c r="L489" s="24">
        <v>1</v>
      </c>
      <c r="M489" s="60">
        <v>799876.62</v>
      </c>
      <c r="N489" s="60">
        <v>399938.31</v>
      </c>
      <c r="O489" s="24" t="s">
        <v>1514</v>
      </c>
    </row>
    <row r="490" spans="1:15" s="10" customFormat="1" ht="32.25" customHeight="1" x14ac:dyDescent="0.2">
      <c r="A490" s="30">
        <v>24</v>
      </c>
      <c r="B490" s="52" t="s">
        <v>882</v>
      </c>
      <c r="C490" s="26">
        <v>16</v>
      </c>
      <c r="D490" s="26">
        <v>101</v>
      </c>
      <c r="E490" s="26" t="s">
        <v>233</v>
      </c>
      <c r="F490" s="137" t="s">
        <v>234</v>
      </c>
      <c r="G490" s="52"/>
      <c r="H490" s="24">
        <v>1</v>
      </c>
      <c r="I490" s="63">
        <v>3860294.69</v>
      </c>
      <c r="J490" s="63">
        <v>1930147.34</v>
      </c>
      <c r="K490" s="24" t="s">
        <v>1185</v>
      </c>
      <c r="L490" s="24">
        <v>1</v>
      </c>
      <c r="M490" s="60">
        <v>3771120.93</v>
      </c>
      <c r="N490" s="60">
        <v>1885560.46</v>
      </c>
      <c r="O490" s="218" t="s">
        <v>1394</v>
      </c>
    </row>
    <row r="491" spans="1:15" s="10" customFormat="1" ht="32.25" customHeight="1" x14ac:dyDescent="0.2">
      <c r="A491" s="30">
        <v>25</v>
      </c>
      <c r="B491" s="52" t="s">
        <v>923</v>
      </c>
      <c r="C491" s="26">
        <v>16</v>
      </c>
      <c r="D491" s="26">
        <v>101</v>
      </c>
      <c r="E491" s="26" t="s">
        <v>237</v>
      </c>
      <c r="F491" s="137" t="s">
        <v>238</v>
      </c>
      <c r="G491" s="52" t="s">
        <v>962</v>
      </c>
      <c r="H491" s="24">
        <v>1</v>
      </c>
      <c r="I491" s="63">
        <v>2478328.79</v>
      </c>
      <c r="J491" s="63">
        <v>1363080.83</v>
      </c>
      <c r="K491" s="24" t="s">
        <v>1356</v>
      </c>
      <c r="L491" s="24">
        <v>1</v>
      </c>
      <c r="M491" s="60">
        <v>2471812.54</v>
      </c>
      <c r="N491" s="60">
        <v>1359496.9</v>
      </c>
      <c r="O491" s="24" t="s">
        <v>1500</v>
      </c>
    </row>
    <row r="492" spans="1:15" s="10" customFormat="1" ht="32.25" customHeight="1" x14ac:dyDescent="0.2">
      <c r="A492" s="30">
        <v>26</v>
      </c>
      <c r="B492" s="52" t="s">
        <v>925</v>
      </c>
      <c r="C492" s="26">
        <v>16</v>
      </c>
      <c r="D492" s="26">
        <v>101</v>
      </c>
      <c r="E492" s="26" t="s">
        <v>237</v>
      </c>
      <c r="F492" s="137" t="s">
        <v>238</v>
      </c>
      <c r="G492" s="52" t="s">
        <v>1005</v>
      </c>
      <c r="H492" s="24">
        <v>1</v>
      </c>
      <c r="I492" s="63">
        <v>6834600</v>
      </c>
      <c r="J492" s="63">
        <v>3759030</v>
      </c>
      <c r="K492" s="24" t="s">
        <v>1349</v>
      </c>
      <c r="L492" s="24">
        <v>1</v>
      </c>
      <c r="M492" s="60">
        <v>6834600</v>
      </c>
      <c r="N492" s="60">
        <v>3759030</v>
      </c>
      <c r="O492" s="24" t="s">
        <v>1475</v>
      </c>
    </row>
    <row r="493" spans="1:15" s="10" customFormat="1" ht="57" customHeight="1" x14ac:dyDescent="0.2">
      <c r="A493" s="30">
        <v>27</v>
      </c>
      <c r="B493" s="52" t="s">
        <v>930</v>
      </c>
      <c r="C493" s="26">
        <v>16</v>
      </c>
      <c r="D493" s="26">
        <v>101</v>
      </c>
      <c r="E493" s="26" t="s">
        <v>237</v>
      </c>
      <c r="F493" s="137" t="s">
        <v>238</v>
      </c>
      <c r="G493" s="52" t="s">
        <v>962</v>
      </c>
      <c r="H493" s="24">
        <v>1</v>
      </c>
      <c r="I493" s="63">
        <v>6779259.0300000003</v>
      </c>
      <c r="J493" s="63">
        <v>3389629.51</v>
      </c>
      <c r="K493" s="24" t="s">
        <v>1355</v>
      </c>
      <c r="L493" s="24">
        <v>1</v>
      </c>
      <c r="M493" s="60">
        <v>6543312.5700000003</v>
      </c>
      <c r="N493" s="60">
        <v>3271656.28</v>
      </c>
      <c r="O493" s="24" t="s">
        <v>1498</v>
      </c>
    </row>
    <row r="494" spans="1:15" s="10" customFormat="1" ht="32.25" customHeight="1" x14ac:dyDescent="0.2">
      <c r="A494" s="30">
        <v>28</v>
      </c>
      <c r="B494" s="52" t="s">
        <v>931</v>
      </c>
      <c r="C494" s="26">
        <v>16</v>
      </c>
      <c r="D494" s="26">
        <v>101</v>
      </c>
      <c r="E494" s="26" t="s">
        <v>235</v>
      </c>
      <c r="F494" s="137" t="s">
        <v>236</v>
      </c>
      <c r="G494" s="52" t="s">
        <v>1008</v>
      </c>
      <c r="H494" s="24">
        <v>1</v>
      </c>
      <c r="I494" s="63">
        <v>6834600</v>
      </c>
      <c r="J494" s="63">
        <v>3759030</v>
      </c>
      <c r="K494" s="24" t="s">
        <v>1302</v>
      </c>
      <c r="L494" s="24">
        <v>1</v>
      </c>
      <c r="M494" s="60">
        <v>6753404.7999999998</v>
      </c>
      <c r="N494" s="60">
        <v>3714372.64</v>
      </c>
      <c r="O494" s="24" t="s">
        <v>1447</v>
      </c>
    </row>
    <row r="495" spans="1:15" s="10" customFormat="1" ht="44.25" customHeight="1" x14ac:dyDescent="0.2">
      <c r="A495" s="30">
        <v>29</v>
      </c>
      <c r="B495" s="52" t="s">
        <v>934</v>
      </c>
      <c r="C495" s="26">
        <v>16</v>
      </c>
      <c r="D495" s="26">
        <v>101</v>
      </c>
      <c r="E495" s="26" t="s">
        <v>237</v>
      </c>
      <c r="F495" s="137" t="s">
        <v>238</v>
      </c>
      <c r="G495" s="52" t="s">
        <v>1010</v>
      </c>
      <c r="H495" s="24">
        <v>1</v>
      </c>
      <c r="I495" s="63">
        <v>1781073.49</v>
      </c>
      <c r="J495" s="63">
        <v>890536.74</v>
      </c>
      <c r="K495" s="24" t="s">
        <v>1361</v>
      </c>
      <c r="L495" s="24">
        <v>1</v>
      </c>
      <c r="M495" s="60">
        <v>1781073.49</v>
      </c>
      <c r="N495" s="60">
        <v>890536.74</v>
      </c>
      <c r="O495" s="24" t="s">
        <v>1447</v>
      </c>
    </row>
    <row r="496" spans="1:15" s="10" customFormat="1" ht="32.25" customHeight="1" x14ac:dyDescent="0.2">
      <c r="A496" s="30">
        <v>30</v>
      </c>
      <c r="B496" s="52" t="s">
        <v>936</v>
      </c>
      <c r="C496" s="26">
        <v>16</v>
      </c>
      <c r="D496" s="26">
        <v>101</v>
      </c>
      <c r="E496" s="26" t="s">
        <v>237</v>
      </c>
      <c r="F496" s="137" t="s">
        <v>238</v>
      </c>
      <c r="G496" s="52" t="s">
        <v>1011</v>
      </c>
      <c r="H496" s="24">
        <v>1</v>
      </c>
      <c r="I496" s="63">
        <v>3292403.25</v>
      </c>
      <c r="J496" s="63">
        <v>1810821.79</v>
      </c>
      <c r="K496" s="24" t="s">
        <v>1334</v>
      </c>
      <c r="L496" s="24">
        <v>1</v>
      </c>
      <c r="M496" s="60">
        <v>3143306.01</v>
      </c>
      <c r="N496" s="60">
        <v>1728818.31</v>
      </c>
      <c r="O496" s="24" t="s">
        <v>1463</v>
      </c>
    </row>
    <row r="497" spans="1:15" s="10" customFormat="1" ht="55.5" customHeight="1" x14ac:dyDescent="0.2">
      <c r="A497" s="30">
        <v>31</v>
      </c>
      <c r="B497" s="52" t="s">
        <v>939</v>
      </c>
      <c r="C497" s="26">
        <v>16</v>
      </c>
      <c r="D497" s="26">
        <v>101</v>
      </c>
      <c r="E497" s="26" t="s">
        <v>237</v>
      </c>
      <c r="F497" s="137" t="s">
        <v>238</v>
      </c>
      <c r="G497" s="52" t="s">
        <v>956</v>
      </c>
      <c r="H497" s="24">
        <v>1</v>
      </c>
      <c r="I497" s="63">
        <v>2227363.42</v>
      </c>
      <c r="J497" s="63">
        <v>1225049.8799999999</v>
      </c>
      <c r="K497" s="24" t="s">
        <v>1366</v>
      </c>
      <c r="L497" s="24">
        <v>1</v>
      </c>
      <c r="M497" s="60">
        <v>2227363.42</v>
      </c>
      <c r="N497" s="60">
        <v>1225049.8799999999</v>
      </c>
      <c r="O497" s="24" t="s">
        <v>1484</v>
      </c>
    </row>
    <row r="498" spans="1:15" s="10" customFormat="1" ht="47.25" customHeight="1" x14ac:dyDescent="0.2">
      <c r="A498" s="30">
        <v>32</v>
      </c>
      <c r="B498" s="52" t="s">
        <v>940</v>
      </c>
      <c r="C498" s="26">
        <v>16</v>
      </c>
      <c r="D498" s="26">
        <v>101</v>
      </c>
      <c r="E498" s="26" t="s">
        <v>235</v>
      </c>
      <c r="F498" s="137" t="s">
        <v>236</v>
      </c>
      <c r="G498" s="52" t="s">
        <v>964</v>
      </c>
      <c r="H498" s="24">
        <v>1</v>
      </c>
      <c r="I498" s="63">
        <v>1781972.09</v>
      </c>
      <c r="J498" s="63">
        <v>980084.65</v>
      </c>
      <c r="K498" s="24" t="s">
        <v>1367</v>
      </c>
      <c r="L498" s="24">
        <v>1</v>
      </c>
      <c r="M498" s="60">
        <v>1781953.82</v>
      </c>
      <c r="N498" s="60">
        <v>980074.6</v>
      </c>
      <c r="O498" s="24" t="s">
        <v>1475</v>
      </c>
    </row>
    <row r="499" spans="1:15" s="10" customFormat="1" ht="46.5" customHeight="1" x14ac:dyDescent="0.2">
      <c r="A499" s="30">
        <v>33</v>
      </c>
      <c r="B499" s="52" t="s">
        <v>1028</v>
      </c>
      <c r="C499" s="26">
        <v>17</v>
      </c>
      <c r="D499" s="26">
        <v>103</v>
      </c>
      <c r="E499" s="26" t="s">
        <v>241</v>
      </c>
      <c r="F499" s="137" t="s">
        <v>443</v>
      </c>
      <c r="G499" s="52" t="s">
        <v>1040</v>
      </c>
      <c r="H499" s="24">
        <v>1</v>
      </c>
      <c r="I499" s="63">
        <v>2925677.88</v>
      </c>
      <c r="J499" s="63">
        <v>1462838.94</v>
      </c>
      <c r="K499" s="24" t="s">
        <v>1184</v>
      </c>
      <c r="L499" s="24">
        <v>1</v>
      </c>
      <c r="M499" s="60">
        <v>2600632.04</v>
      </c>
      <c r="N499" s="60">
        <v>1300316.02</v>
      </c>
      <c r="O499" s="24" t="s">
        <v>1426</v>
      </c>
    </row>
    <row r="500" spans="1:15" s="10" customFormat="1" ht="32.25" customHeight="1" x14ac:dyDescent="0.2">
      <c r="A500" s="30">
        <v>34</v>
      </c>
      <c r="B500" s="52" t="s">
        <v>1384</v>
      </c>
      <c r="C500" s="26">
        <v>21</v>
      </c>
      <c r="D500" s="26">
        <v>101</v>
      </c>
      <c r="E500" s="26"/>
      <c r="F500" s="137"/>
      <c r="G500" s="52" t="s">
        <v>956</v>
      </c>
      <c r="H500" s="24">
        <v>1</v>
      </c>
      <c r="I500" s="63">
        <v>531479</v>
      </c>
      <c r="J500" s="63">
        <v>265739.5</v>
      </c>
      <c r="K500" s="24" t="s">
        <v>1367</v>
      </c>
      <c r="L500" s="24">
        <v>1</v>
      </c>
      <c r="M500" s="60">
        <v>531479</v>
      </c>
      <c r="N500" s="60">
        <v>265739.5</v>
      </c>
      <c r="O500" s="24" t="s">
        <v>1437</v>
      </c>
    </row>
    <row r="501" spans="1:15" s="10" customFormat="1" ht="44.25" customHeight="1" x14ac:dyDescent="0.2">
      <c r="A501" s="30">
        <v>35</v>
      </c>
      <c r="B501" s="52" t="s">
        <v>1232</v>
      </c>
      <c r="C501" s="26">
        <v>21</v>
      </c>
      <c r="D501" s="26">
        <v>101</v>
      </c>
      <c r="E501" s="26"/>
      <c r="F501" s="137"/>
      <c r="G501" s="52" t="s">
        <v>956</v>
      </c>
      <c r="H501" s="24">
        <v>1</v>
      </c>
      <c r="I501" s="63">
        <v>922340.06</v>
      </c>
      <c r="J501" s="63">
        <v>507287.03</v>
      </c>
      <c r="K501" s="24" t="s">
        <v>1369</v>
      </c>
      <c r="L501" s="24">
        <v>1</v>
      </c>
      <c r="M501" s="60">
        <v>915785.59</v>
      </c>
      <c r="N501" s="60">
        <v>503682.08</v>
      </c>
      <c r="O501" s="24" t="s">
        <v>1468</v>
      </c>
    </row>
    <row r="502" spans="1:15" s="10" customFormat="1" x14ac:dyDescent="0.2">
      <c r="A502" s="13"/>
      <c r="B502" s="52"/>
      <c r="C502" s="26"/>
      <c r="D502" s="26"/>
      <c r="E502" s="26"/>
      <c r="F502" s="137"/>
      <c r="G502" s="52"/>
      <c r="I502" s="38"/>
      <c r="J502" s="38"/>
      <c r="K502" s="31"/>
      <c r="M502" s="31"/>
      <c r="N502" s="31"/>
      <c r="O502" s="31"/>
    </row>
    <row r="503" spans="1:15" s="11" customFormat="1" ht="16.5" thickBot="1" x14ac:dyDescent="0.25">
      <c r="A503" s="223" t="s">
        <v>2</v>
      </c>
      <c r="B503" s="223"/>
      <c r="C503" s="184"/>
      <c r="D503" s="184"/>
      <c r="E503" s="184"/>
      <c r="F503" s="184"/>
      <c r="G503" s="140"/>
      <c r="H503" s="187">
        <f>SUM(H467:H502)</f>
        <v>35</v>
      </c>
      <c r="I503" s="188">
        <f>SUM(I467:I502)</f>
        <v>95339957.229999989</v>
      </c>
      <c r="J503" s="188">
        <f>SUM(J467:J502)</f>
        <v>55644803.170000002</v>
      </c>
      <c r="K503" s="186">
        <f>COUNTA(K467:K501)</f>
        <v>35</v>
      </c>
      <c r="L503" s="187">
        <f>SUM(L467:L502)</f>
        <v>35</v>
      </c>
      <c r="M503" s="188">
        <f>SUM(M467:M502)</f>
        <v>91303459.940000013</v>
      </c>
      <c r="N503" s="188">
        <f>SUM(N467:N502)</f>
        <v>52792504.770000011</v>
      </c>
      <c r="O503" s="186">
        <f>COUNTA(O467:O501)</f>
        <v>35</v>
      </c>
    </row>
    <row r="504" spans="1:15" ht="16.5" thickTop="1" x14ac:dyDescent="0.2">
      <c r="A504" s="14"/>
      <c r="B504" s="14"/>
      <c r="C504" s="14"/>
      <c r="D504" s="15"/>
      <c r="E504" s="7"/>
      <c r="F504" s="135"/>
      <c r="G504" s="145"/>
      <c r="I504" s="8"/>
      <c r="J504" s="16"/>
      <c r="K504" s="17"/>
      <c r="M504" s="16"/>
      <c r="N504" s="16"/>
      <c r="O504" s="17"/>
    </row>
    <row r="505" spans="1:15" ht="19.5" x14ac:dyDescent="0.2">
      <c r="A505" s="56" t="s">
        <v>15</v>
      </c>
      <c r="B505" s="56"/>
      <c r="C505" s="102"/>
      <c r="D505" s="102"/>
      <c r="E505" s="102"/>
      <c r="F505" s="136"/>
      <c r="G505" s="136"/>
      <c r="I505" s="38"/>
      <c r="J505" s="67"/>
      <c r="K505" s="31"/>
      <c r="M505" s="31"/>
      <c r="N505" s="31"/>
      <c r="O505" s="31"/>
    </row>
    <row r="506" spans="1:15" s="11" customFormat="1" ht="38.25" customHeight="1" x14ac:dyDescent="0.2">
      <c r="A506" s="28">
        <v>1</v>
      </c>
      <c r="B506" s="24" t="s">
        <v>56</v>
      </c>
      <c r="C506" s="26">
        <v>3</v>
      </c>
      <c r="D506" s="26">
        <v>101</v>
      </c>
      <c r="E506" s="26" t="s">
        <v>233</v>
      </c>
      <c r="F506" s="137" t="s">
        <v>234</v>
      </c>
      <c r="G506" s="153" t="s">
        <v>335</v>
      </c>
      <c r="H506" s="24">
        <v>1</v>
      </c>
      <c r="I506" s="63">
        <v>4394847.2</v>
      </c>
      <c r="J506" s="63">
        <v>2636908.3199999998</v>
      </c>
      <c r="K506" s="39" t="s">
        <v>113</v>
      </c>
      <c r="L506" s="3">
        <v>1</v>
      </c>
      <c r="M506" s="60">
        <v>4377997.2</v>
      </c>
      <c r="N506" s="60">
        <v>2626798.3199999998</v>
      </c>
      <c r="O506" s="24" t="s">
        <v>690</v>
      </c>
    </row>
    <row r="507" spans="1:15" s="11" customFormat="1" ht="32.25" customHeight="1" x14ac:dyDescent="0.2">
      <c r="A507" s="28">
        <v>2</v>
      </c>
      <c r="B507" s="52" t="s">
        <v>57</v>
      </c>
      <c r="C507" s="26">
        <v>3</v>
      </c>
      <c r="D507" s="26">
        <v>103</v>
      </c>
      <c r="E507" s="26" t="s">
        <v>243</v>
      </c>
      <c r="F507" s="137" t="s">
        <v>244</v>
      </c>
      <c r="G507" s="153" t="s">
        <v>336</v>
      </c>
      <c r="H507" s="24">
        <v>1</v>
      </c>
      <c r="I507" s="63">
        <v>10116096.42</v>
      </c>
      <c r="J507" s="63">
        <v>5058048.21</v>
      </c>
      <c r="K507" s="39" t="s">
        <v>168</v>
      </c>
      <c r="L507" s="3">
        <v>1</v>
      </c>
      <c r="M507" s="60">
        <v>9705551.4000000004</v>
      </c>
      <c r="N507" s="60">
        <v>4852775.7</v>
      </c>
      <c r="O507" s="24" t="s">
        <v>1046</v>
      </c>
    </row>
    <row r="508" spans="1:15" s="11" customFormat="1" ht="38.25" customHeight="1" x14ac:dyDescent="0.2">
      <c r="A508" s="28">
        <v>3</v>
      </c>
      <c r="B508" s="52" t="s">
        <v>117</v>
      </c>
      <c r="C508" s="26">
        <v>6</v>
      </c>
      <c r="D508" s="26">
        <v>103</v>
      </c>
      <c r="E508" s="26" t="s">
        <v>245</v>
      </c>
      <c r="F508" s="137" t="s">
        <v>246</v>
      </c>
      <c r="G508" s="153" t="s">
        <v>319</v>
      </c>
      <c r="H508" s="3">
        <v>1</v>
      </c>
      <c r="I508" s="63">
        <v>3973298.6</v>
      </c>
      <c r="J508" s="63">
        <v>1986649.3</v>
      </c>
      <c r="K508" s="39" t="s">
        <v>193</v>
      </c>
      <c r="L508" s="3">
        <v>1</v>
      </c>
      <c r="M508" s="60">
        <v>3730534.22</v>
      </c>
      <c r="N508" s="60">
        <v>1865267.11</v>
      </c>
      <c r="O508" s="24" t="s">
        <v>541</v>
      </c>
    </row>
    <row r="509" spans="1:15" s="11" customFormat="1" ht="21" customHeight="1" x14ac:dyDescent="0.2">
      <c r="A509" s="28">
        <v>4</v>
      </c>
      <c r="B509" s="78" t="s">
        <v>270</v>
      </c>
      <c r="C509" s="26">
        <v>8</v>
      </c>
      <c r="D509" s="26">
        <v>103</v>
      </c>
      <c r="E509" s="26" t="s">
        <v>241</v>
      </c>
      <c r="F509" s="137" t="s">
        <v>242</v>
      </c>
      <c r="G509" s="137"/>
      <c r="H509" s="3">
        <v>1</v>
      </c>
      <c r="I509" s="63">
        <v>21803132.879999999</v>
      </c>
      <c r="J509" s="63">
        <v>10901566.439999999</v>
      </c>
      <c r="K509" s="24" t="s">
        <v>1401</v>
      </c>
      <c r="L509" s="3">
        <v>1</v>
      </c>
      <c r="M509" s="60">
        <v>21264058.600000001</v>
      </c>
      <c r="N509" s="60">
        <v>10632029.300000001</v>
      </c>
      <c r="O509" s="24" t="s">
        <v>691</v>
      </c>
    </row>
    <row r="510" spans="1:15" s="11" customFormat="1" ht="33.75" customHeight="1" x14ac:dyDescent="0.2">
      <c r="A510" s="28">
        <v>5</v>
      </c>
      <c r="B510" s="76" t="s">
        <v>211</v>
      </c>
      <c r="C510" s="26">
        <v>8</v>
      </c>
      <c r="D510" s="26">
        <v>103</v>
      </c>
      <c r="E510" s="26" t="s">
        <v>243</v>
      </c>
      <c r="F510" s="137" t="s">
        <v>244</v>
      </c>
      <c r="G510" s="137"/>
      <c r="H510" s="3">
        <v>1</v>
      </c>
      <c r="I510" s="63">
        <v>22149900</v>
      </c>
      <c r="J510" s="63">
        <v>11074950</v>
      </c>
      <c r="K510" s="24" t="s">
        <v>422</v>
      </c>
      <c r="L510" s="3">
        <v>1</v>
      </c>
      <c r="M510" s="60">
        <v>22149900</v>
      </c>
      <c r="N510" s="60">
        <v>11074950</v>
      </c>
      <c r="O510" s="24" t="s">
        <v>685</v>
      </c>
    </row>
    <row r="511" spans="1:15" s="11" customFormat="1" ht="30.75" customHeight="1" x14ac:dyDescent="0.2">
      <c r="A511" s="28">
        <v>6</v>
      </c>
      <c r="B511" s="76" t="s">
        <v>381</v>
      </c>
      <c r="C511" s="26">
        <v>10</v>
      </c>
      <c r="D511" s="26">
        <v>101</v>
      </c>
      <c r="E511" s="26" t="s">
        <v>235</v>
      </c>
      <c r="F511" s="51" t="s">
        <v>236</v>
      </c>
      <c r="G511" s="197"/>
      <c r="H511" s="3">
        <v>1</v>
      </c>
      <c r="I511" s="63">
        <v>1070893.71</v>
      </c>
      <c r="J511" s="63">
        <v>642536.23</v>
      </c>
      <c r="K511" s="24" t="s">
        <v>475</v>
      </c>
      <c r="L511" s="3">
        <v>1</v>
      </c>
      <c r="M511" s="60">
        <v>1057272.8500000001</v>
      </c>
      <c r="N511" s="60">
        <v>634363.71</v>
      </c>
      <c r="O511" s="24" t="s">
        <v>1061</v>
      </c>
    </row>
    <row r="512" spans="1:15" s="11" customFormat="1" ht="33.75" customHeight="1" x14ac:dyDescent="0.2">
      <c r="A512" s="28">
        <v>7</v>
      </c>
      <c r="B512" s="76" t="s">
        <v>446</v>
      </c>
      <c r="C512" s="26">
        <v>11</v>
      </c>
      <c r="D512" s="26">
        <v>103</v>
      </c>
      <c r="E512" s="26" t="s">
        <v>243</v>
      </c>
      <c r="F512" s="51" t="s">
        <v>244</v>
      </c>
      <c r="G512" s="52"/>
      <c r="H512" s="3">
        <v>1</v>
      </c>
      <c r="I512" s="63">
        <v>22745400</v>
      </c>
      <c r="J512" s="63">
        <v>11372700</v>
      </c>
      <c r="K512" s="24" t="s">
        <v>495</v>
      </c>
      <c r="L512" s="3">
        <v>1</v>
      </c>
      <c r="M512" s="60">
        <v>22513500</v>
      </c>
      <c r="N512" s="60">
        <v>11256750</v>
      </c>
      <c r="O512" s="24" t="s">
        <v>1084</v>
      </c>
    </row>
    <row r="513" spans="1:15" s="11" customFormat="1" ht="33.75" customHeight="1" x14ac:dyDescent="0.2">
      <c r="A513" s="28">
        <v>8</v>
      </c>
      <c r="B513" s="76" t="s">
        <v>510</v>
      </c>
      <c r="C513" s="26">
        <v>13</v>
      </c>
      <c r="D513" s="26">
        <v>301</v>
      </c>
      <c r="E513" s="26" t="s">
        <v>251</v>
      </c>
      <c r="F513" s="51" t="s">
        <v>252</v>
      </c>
      <c r="G513" s="52"/>
      <c r="H513" s="3">
        <v>1</v>
      </c>
      <c r="I513" s="63">
        <v>3730306.12</v>
      </c>
      <c r="J513" s="63">
        <v>3730306.12</v>
      </c>
      <c r="K513" s="24" t="s">
        <v>1189</v>
      </c>
      <c r="L513" s="3">
        <v>1</v>
      </c>
      <c r="M513" s="60">
        <v>3521036.97</v>
      </c>
      <c r="N513" s="60">
        <v>3521036.97</v>
      </c>
      <c r="O513" s="24" t="s">
        <v>1533</v>
      </c>
    </row>
    <row r="514" spans="1:15" s="11" customFormat="1" ht="33.75" customHeight="1" x14ac:dyDescent="0.2">
      <c r="A514" s="28">
        <v>9</v>
      </c>
      <c r="B514" s="76" t="s">
        <v>512</v>
      </c>
      <c r="C514" s="26">
        <v>13</v>
      </c>
      <c r="D514" s="26">
        <v>301</v>
      </c>
      <c r="E514" s="26" t="s">
        <v>251</v>
      </c>
      <c r="F514" s="51" t="s">
        <v>252</v>
      </c>
      <c r="G514" s="52"/>
      <c r="H514" s="3">
        <v>1</v>
      </c>
      <c r="I514" s="63">
        <v>1991039.17</v>
      </c>
      <c r="J514" s="63">
        <v>1991039.17</v>
      </c>
      <c r="K514" s="24" t="s">
        <v>1126</v>
      </c>
      <c r="L514" s="3">
        <v>1</v>
      </c>
      <c r="M514" s="60">
        <v>1802023.83</v>
      </c>
      <c r="N514" s="60">
        <v>1802023.83</v>
      </c>
      <c r="O514" s="24" t="s">
        <v>1531</v>
      </c>
    </row>
    <row r="515" spans="1:15" s="11" customFormat="1" ht="33.75" customHeight="1" x14ac:dyDescent="0.2">
      <c r="A515" s="28">
        <v>10</v>
      </c>
      <c r="B515" s="76" t="s">
        <v>514</v>
      </c>
      <c r="C515" s="26">
        <v>13</v>
      </c>
      <c r="D515" s="26">
        <v>301</v>
      </c>
      <c r="E515" s="26" t="s">
        <v>251</v>
      </c>
      <c r="F515" s="51" t="s">
        <v>252</v>
      </c>
      <c r="G515" s="191"/>
      <c r="H515" s="3">
        <v>1</v>
      </c>
      <c r="I515" s="63">
        <v>1295192.3999999999</v>
      </c>
      <c r="J515" s="63">
        <v>1295192.3999999999</v>
      </c>
      <c r="K515" s="60" t="s">
        <v>1118</v>
      </c>
      <c r="L515" s="3">
        <v>1</v>
      </c>
      <c r="M515" s="60">
        <v>1148673.48</v>
      </c>
      <c r="N515" s="60">
        <v>1148673.48</v>
      </c>
      <c r="O515" s="24" t="s">
        <v>1521</v>
      </c>
    </row>
    <row r="516" spans="1:15" s="11" customFormat="1" ht="50.25" customHeight="1" x14ac:dyDescent="0.2">
      <c r="A516" s="28">
        <v>11</v>
      </c>
      <c r="B516" s="76" t="s">
        <v>1282</v>
      </c>
      <c r="C516" s="26">
        <v>15</v>
      </c>
      <c r="D516" s="26">
        <v>302</v>
      </c>
      <c r="E516" s="26" t="s">
        <v>643</v>
      </c>
      <c r="F516" s="51" t="s">
        <v>258</v>
      </c>
      <c r="G516" s="199" t="s">
        <v>644</v>
      </c>
      <c r="H516" s="3">
        <v>1</v>
      </c>
      <c r="I516" s="63">
        <v>1090490.06</v>
      </c>
      <c r="J516" s="63">
        <v>545245.03</v>
      </c>
      <c r="K516" s="24" t="s">
        <v>1092</v>
      </c>
      <c r="L516" s="3">
        <v>1</v>
      </c>
      <c r="M516" s="60">
        <v>1013333.78</v>
      </c>
      <c r="N516" s="60">
        <v>506666.89</v>
      </c>
      <c r="O516" s="182" t="s">
        <v>1394</v>
      </c>
    </row>
    <row r="517" spans="1:15" s="11" customFormat="1" ht="50.25" customHeight="1" x14ac:dyDescent="0.2">
      <c r="A517" s="28">
        <v>12</v>
      </c>
      <c r="B517" s="78" t="s">
        <v>748</v>
      </c>
      <c r="C517" s="26">
        <v>15</v>
      </c>
      <c r="D517" s="26">
        <v>302</v>
      </c>
      <c r="E517" s="183" t="s">
        <v>631</v>
      </c>
      <c r="F517" s="51" t="s">
        <v>258</v>
      </c>
      <c r="G517" s="199" t="s">
        <v>632</v>
      </c>
      <c r="H517" s="3">
        <v>1</v>
      </c>
      <c r="I517" s="63">
        <v>1124712.5</v>
      </c>
      <c r="J517" s="63">
        <v>562356.25</v>
      </c>
      <c r="K517" s="24" t="s">
        <v>1144</v>
      </c>
      <c r="L517" s="3">
        <v>1</v>
      </c>
      <c r="M517" s="60">
        <v>1033595.4</v>
      </c>
      <c r="N517" s="60">
        <v>516797.7</v>
      </c>
      <c r="O517" s="24" t="s">
        <v>1467</v>
      </c>
    </row>
    <row r="518" spans="1:15" s="11" customFormat="1" ht="50.25" customHeight="1" x14ac:dyDescent="0.2">
      <c r="A518" s="28">
        <v>13</v>
      </c>
      <c r="B518" s="76" t="s">
        <v>709</v>
      </c>
      <c r="C518" s="26">
        <v>15</v>
      </c>
      <c r="D518" s="26">
        <v>302</v>
      </c>
      <c r="E518" s="183" t="s">
        <v>742</v>
      </c>
      <c r="F518" s="51" t="s">
        <v>258</v>
      </c>
      <c r="G518" s="199" t="s">
        <v>745</v>
      </c>
      <c r="H518" s="3">
        <v>1</v>
      </c>
      <c r="I518" s="63">
        <v>548881.67000000004</v>
      </c>
      <c r="J518" s="63">
        <f>205830.62+68610.21</f>
        <v>274440.83</v>
      </c>
      <c r="K518" s="24" t="s">
        <v>1131</v>
      </c>
      <c r="L518" s="3">
        <v>1</v>
      </c>
      <c r="M518" s="60">
        <v>536999.49</v>
      </c>
      <c r="N518" s="60">
        <v>268499.74</v>
      </c>
      <c r="O518" s="24" t="s">
        <v>1392</v>
      </c>
    </row>
    <row r="519" spans="1:15" s="11" customFormat="1" ht="50.25" customHeight="1" x14ac:dyDescent="0.2">
      <c r="A519" s="28">
        <v>14</v>
      </c>
      <c r="B519" s="76" t="s">
        <v>711</v>
      </c>
      <c r="C519" s="26">
        <v>15</v>
      </c>
      <c r="D519" s="26">
        <v>302</v>
      </c>
      <c r="E519" s="183" t="s">
        <v>631</v>
      </c>
      <c r="F519" s="51" t="s">
        <v>258</v>
      </c>
      <c r="G519" s="199" t="s">
        <v>632</v>
      </c>
      <c r="H519" s="3">
        <v>1</v>
      </c>
      <c r="I519" s="63">
        <v>1130865</v>
      </c>
      <c r="J519" s="63">
        <v>565432.5</v>
      </c>
      <c r="K519" s="24" t="s">
        <v>1139</v>
      </c>
      <c r="L519" s="3">
        <v>1</v>
      </c>
      <c r="M519" s="60">
        <v>1130865</v>
      </c>
      <c r="N519" s="60">
        <v>565432.5</v>
      </c>
      <c r="O519" s="24" t="s">
        <v>1481</v>
      </c>
    </row>
    <row r="520" spans="1:15" s="11" customFormat="1" ht="65.25" customHeight="1" x14ac:dyDescent="0.2">
      <c r="A520" s="28">
        <v>15</v>
      </c>
      <c r="B520" s="76" t="s">
        <v>783</v>
      </c>
      <c r="C520" s="26">
        <v>18</v>
      </c>
      <c r="D520" s="26">
        <v>202</v>
      </c>
      <c r="E520" s="183"/>
      <c r="F520" s="51"/>
      <c r="G520" s="199"/>
      <c r="H520" s="3">
        <v>1</v>
      </c>
      <c r="I520" s="63">
        <v>900000</v>
      </c>
      <c r="J520" s="63">
        <v>900000</v>
      </c>
      <c r="K520" s="24" t="s">
        <v>1043</v>
      </c>
      <c r="L520" s="3">
        <v>1</v>
      </c>
      <c r="M520" s="60">
        <v>817897.69</v>
      </c>
      <c r="N520" s="60">
        <v>817897.69</v>
      </c>
      <c r="O520" s="52" t="s">
        <v>1469</v>
      </c>
    </row>
    <row r="521" spans="1:15" s="11" customFormat="1" ht="50.25" customHeight="1" x14ac:dyDescent="0.2">
      <c r="A521" s="28">
        <v>16</v>
      </c>
      <c r="B521" s="76" t="s">
        <v>800</v>
      </c>
      <c r="C521" s="26">
        <v>18</v>
      </c>
      <c r="D521" s="26">
        <v>202</v>
      </c>
      <c r="E521" s="183"/>
      <c r="F521" s="51"/>
      <c r="G521" s="199"/>
      <c r="H521" s="3">
        <v>1</v>
      </c>
      <c r="I521" s="63">
        <f>400000+500000</f>
        <v>900000</v>
      </c>
      <c r="J521" s="63">
        <f>400000+500000</f>
        <v>900000</v>
      </c>
      <c r="K521" s="24" t="s">
        <v>826</v>
      </c>
      <c r="L521" s="3">
        <v>1</v>
      </c>
      <c r="M521" s="60">
        <f>1786.2+75540.55+196243.57+72589.37+57532.24+198382.94+91882.74</f>
        <v>693957.61</v>
      </c>
      <c r="N521" s="60">
        <f>1786.2+75540.55+196243.57+72589.37+57532.24+198382.94+91882.74</f>
        <v>693957.61</v>
      </c>
      <c r="O521" s="52" t="s">
        <v>1466</v>
      </c>
    </row>
    <row r="522" spans="1:15" s="11" customFormat="1" ht="50.25" customHeight="1" x14ac:dyDescent="0.2">
      <c r="A522" s="28">
        <v>17</v>
      </c>
      <c r="B522" s="76" t="s">
        <v>806</v>
      </c>
      <c r="C522" s="26">
        <v>18</v>
      </c>
      <c r="D522" s="26">
        <v>202</v>
      </c>
      <c r="E522" s="183"/>
      <c r="F522" s="51"/>
      <c r="G522" s="199"/>
      <c r="H522" s="3">
        <v>1</v>
      </c>
      <c r="I522" s="63">
        <v>900000</v>
      </c>
      <c r="J522" s="63">
        <v>900000</v>
      </c>
      <c r="K522" s="24" t="s">
        <v>1044</v>
      </c>
      <c r="L522" s="3">
        <v>1</v>
      </c>
      <c r="M522" s="60">
        <v>530739.33000000007</v>
      </c>
      <c r="N522" s="60">
        <v>530739.32999999996</v>
      </c>
      <c r="O522" s="52" t="s">
        <v>1471</v>
      </c>
    </row>
    <row r="523" spans="1:15" s="11" customFormat="1" ht="50.25" customHeight="1" x14ac:dyDescent="0.2">
      <c r="A523" s="28">
        <v>18</v>
      </c>
      <c r="B523" s="76" t="s">
        <v>888</v>
      </c>
      <c r="C523" s="26">
        <v>16</v>
      </c>
      <c r="D523" s="26">
        <v>101</v>
      </c>
      <c r="E523" s="183" t="s">
        <v>235</v>
      </c>
      <c r="F523" s="51" t="s">
        <v>236</v>
      </c>
      <c r="G523" s="199" t="s">
        <v>979</v>
      </c>
      <c r="H523" s="3">
        <v>1</v>
      </c>
      <c r="I523" s="63">
        <v>1736337.41</v>
      </c>
      <c r="J523" s="63">
        <f>846464.49+282154.83</f>
        <v>1128619.32</v>
      </c>
      <c r="K523" s="24" t="s">
        <v>1332</v>
      </c>
      <c r="L523" s="3">
        <v>1</v>
      </c>
      <c r="M523" s="60">
        <v>1731766.61</v>
      </c>
      <c r="N523" s="60">
        <v>1125648.3</v>
      </c>
      <c r="O523" s="24" t="s">
        <v>1432</v>
      </c>
    </row>
    <row r="524" spans="1:15" s="11" customFormat="1" ht="57" customHeight="1" x14ac:dyDescent="0.2">
      <c r="A524" s="28">
        <v>19</v>
      </c>
      <c r="B524" s="76" t="s">
        <v>921</v>
      </c>
      <c r="C524" s="26">
        <v>16</v>
      </c>
      <c r="D524" s="26">
        <v>101</v>
      </c>
      <c r="E524" s="183" t="s">
        <v>235</v>
      </c>
      <c r="F524" s="51" t="s">
        <v>236</v>
      </c>
      <c r="G524" s="199" t="s">
        <v>1003</v>
      </c>
      <c r="H524" s="3">
        <v>1</v>
      </c>
      <c r="I524" s="63">
        <v>3241191.64</v>
      </c>
      <c r="J524" s="63">
        <v>1620595.82</v>
      </c>
      <c r="K524" s="24" t="s">
        <v>1364</v>
      </c>
      <c r="L524" s="3">
        <v>1</v>
      </c>
      <c r="M524" s="60">
        <v>3131723.71</v>
      </c>
      <c r="N524" s="60">
        <v>1565861.85</v>
      </c>
      <c r="O524" s="24" t="s">
        <v>1533</v>
      </c>
    </row>
    <row r="525" spans="1:15" s="11" customFormat="1" ht="50.25" customHeight="1" x14ac:dyDescent="0.2">
      <c r="A525" s="28">
        <v>20</v>
      </c>
      <c r="B525" s="76" t="s">
        <v>1016</v>
      </c>
      <c r="C525" s="26">
        <v>17</v>
      </c>
      <c r="D525" s="26">
        <v>103</v>
      </c>
      <c r="E525" s="183" t="s">
        <v>245</v>
      </c>
      <c r="F525" s="51" t="s">
        <v>246</v>
      </c>
      <c r="G525" s="199" t="s">
        <v>1034</v>
      </c>
      <c r="H525" s="3">
        <v>1</v>
      </c>
      <c r="I525" s="63">
        <v>3713916.23</v>
      </c>
      <c r="J525" s="63">
        <v>1856958.1099999999</v>
      </c>
      <c r="K525" s="24" t="s">
        <v>1089</v>
      </c>
      <c r="L525" s="3">
        <v>1</v>
      </c>
      <c r="M525" s="60">
        <v>3663431.97</v>
      </c>
      <c r="N525" s="60">
        <v>1831715.98</v>
      </c>
      <c r="O525" s="24" t="s">
        <v>1388</v>
      </c>
    </row>
    <row r="526" spans="1:15" s="11" customFormat="1" ht="57" customHeight="1" x14ac:dyDescent="0.2">
      <c r="A526" s="28">
        <v>21</v>
      </c>
      <c r="B526" s="76" t="s">
        <v>1519</v>
      </c>
      <c r="C526" s="26">
        <v>17</v>
      </c>
      <c r="D526" s="26">
        <v>103</v>
      </c>
      <c r="E526" s="183" t="s">
        <v>243</v>
      </c>
      <c r="F526" s="51" t="s">
        <v>244</v>
      </c>
      <c r="G526" s="199" t="s">
        <v>1035</v>
      </c>
      <c r="H526" s="3">
        <v>1</v>
      </c>
      <c r="I526" s="63">
        <v>19124931.84</v>
      </c>
      <c r="J526" s="63">
        <v>9562465.9199999999</v>
      </c>
      <c r="K526" s="24" t="s">
        <v>1113</v>
      </c>
      <c r="L526" s="3">
        <v>1</v>
      </c>
      <c r="M526" s="60">
        <v>17867587.780000001</v>
      </c>
      <c r="N526" s="60">
        <v>8933793.8900000006</v>
      </c>
      <c r="O526" s="24" t="s">
        <v>1520</v>
      </c>
    </row>
    <row r="527" spans="1:15" s="11" customFormat="1" ht="50.25" customHeight="1" x14ac:dyDescent="0.2">
      <c r="A527" s="28">
        <v>22</v>
      </c>
      <c r="B527" s="76" t="s">
        <v>1025</v>
      </c>
      <c r="C527" s="26">
        <v>17</v>
      </c>
      <c r="D527" s="26">
        <v>103</v>
      </c>
      <c r="E527" s="183" t="s">
        <v>249</v>
      </c>
      <c r="F527" s="51" t="s">
        <v>250</v>
      </c>
      <c r="G527" s="199" t="s">
        <v>1039</v>
      </c>
      <c r="H527" s="3">
        <v>1</v>
      </c>
      <c r="I527" s="63">
        <v>2788637.72</v>
      </c>
      <c r="J527" s="63">
        <v>1394318.8599999999</v>
      </c>
      <c r="K527" s="24" t="s">
        <v>1207</v>
      </c>
      <c r="L527" s="3">
        <v>1</v>
      </c>
      <c r="M527" s="60">
        <v>2739246.86</v>
      </c>
      <c r="N527" s="60">
        <v>1369623.43</v>
      </c>
      <c r="O527" s="24" t="s">
        <v>1425</v>
      </c>
    </row>
    <row r="528" spans="1:15" s="11" customFormat="1" x14ac:dyDescent="0.2">
      <c r="A528" s="13"/>
      <c r="B528" s="76"/>
      <c r="C528" s="26"/>
      <c r="D528" s="26"/>
      <c r="E528" s="26"/>
      <c r="F528" s="51"/>
      <c r="G528" s="191"/>
      <c r="I528" s="38"/>
      <c r="J528" s="38"/>
      <c r="K528" s="31"/>
      <c r="M528" s="31"/>
      <c r="N528" s="31"/>
      <c r="O528" s="31"/>
    </row>
    <row r="529" spans="1:15" s="11" customFormat="1" ht="16.5" thickBot="1" x14ac:dyDescent="0.25">
      <c r="A529" s="223" t="s">
        <v>2</v>
      </c>
      <c r="B529" s="223"/>
      <c r="C529" s="184"/>
      <c r="D529" s="184"/>
      <c r="E529" s="184"/>
      <c r="F529" s="184"/>
      <c r="G529" s="140"/>
      <c r="H529" s="187">
        <f>SUM(H506:H528)</f>
        <v>22</v>
      </c>
      <c r="I529" s="188">
        <f>SUM(I506:I528)</f>
        <v>130470070.57000002</v>
      </c>
      <c r="J529" s="188">
        <f>SUM(J506:J528)</f>
        <v>70900328.829999998</v>
      </c>
      <c r="K529" s="186">
        <f>COUNTA(K506:K527)</f>
        <v>22</v>
      </c>
      <c r="L529" s="187">
        <f>SUM(L506:L528)</f>
        <v>22</v>
      </c>
      <c r="M529" s="188">
        <f>SUM(M506:M528)</f>
        <v>126161693.78</v>
      </c>
      <c r="N529" s="188">
        <f>SUM(N506:N528)</f>
        <v>68141303.329999998</v>
      </c>
      <c r="O529" s="186">
        <f>COUNTA(O506:O528)</f>
        <v>22</v>
      </c>
    </row>
    <row r="530" spans="1:15" ht="16.5" thickTop="1" x14ac:dyDescent="0.2">
      <c r="A530" s="14"/>
      <c r="B530" s="14"/>
      <c r="C530" s="14"/>
      <c r="D530" s="15"/>
      <c r="E530" s="7"/>
      <c r="F530" s="135"/>
      <c r="G530" s="143"/>
      <c r="I530" s="16"/>
      <c r="J530" s="16"/>
      <c r="K530" s="17"/>
      <c r="M530" s="16"/>
      <c r="N530" s="16"/>
      <c r="O530" s="17"/>
    </row>
    <row r="531" spans="1:15" ht="19.5" x14ac:dyDescent="0.2">
      <c r="A531" s="56" t="s">
        <v>16</v>
      </c>
      <c r="B531" s="56"/>
      <c r="C531" s="102"/>
      <c r="D531" s="102"/>
      <c r="E531" s="102"/>
      <c r="F531" s="136"/>
      <c r="G531" s="142"/>
      <c r="I531" s="38"/>
      <c r="J531" s="38"/>
      <c r="K531" s="31"/>
      <c r="M531" s="31"/>
      <c r="N531" s="31"/>
      <c r="O531" s="31"/>
    </row>
    <row r="532" spans="1:15" s="11" customFormat="1" ht="81" customHeight="1" x14ac:dyDescent="0.2">
      <c r="A532" s="30">
        <v>1</v>
      </c>
      <c r="B532" s="52" t="s">
        <v>35</v>
      </c>
      <c r="C532" s="26">
        <v>1</v>
      </c>
      <c r="D532" s="26">
        <v>103</v>
      </c>
      <c r="E532" s="26" t="s">
        <v>243</v>
      </c>
      <c r="F532" s="137" t="s">
        <v>244</v>
      </c>
      <c r="G532" s="154" t="s">
        <v>325</v>
      </c>
      <c r="H532" s="3">
        <v>1</v>
      </c>
      <c r="I532" s="63">
        <v>3600477.78</v>
      </c>
      <c r="J532" s="63">
        <v>1800238.89</v>
      </c>
      <c r="K532" s="26" t="s">
        <v>47</v>
      </c>
      <c r="L532" s="3">
        <v>1</v>
      </c>
      <c r="M532" s="60">
        <v>3389075.28</v>
      </c>
      <c r="N532" s="60">
        <v>1694537.64</v>
      </c>
      <c r="O532" s="24" t="s">
        <v>425</v>
      </c>
    </row>
    <row r="533" spans="1:15" s="11" customFormat="1" ht="78.75" x14ac:dyDescent="0.2">
      <c r="A533" s="30">
        <v>2</v>
      </c>
      <c r="B533" s="52" t="s">
        <v>33</v>
      </c>
      <c r="C533" s="26">
        <v>2</v>
      </c>
      <c r="D533" s="26">
        <v>103</v>
      </c>
      <c r="E533" s="26" t="s">
        <v>247</v>
      </c>
      <c r="F533" s="137" t="s">
        <v>248</v>
      </c>
      <c r="G533" s="154" t="s">
        <v>294</v>
      </c>
      <c r="H533" s="3">
        <v>1</v>
      </c>
      <c r="I533" s="63">
        <v>2040540.4</v>
      </c>
      <c r="J533" s="63">
        <v>1020270.2</v>
      </c>
      <c r="K533" s="26" t="s">
        <v>53</v>
      </c>
      <c r="L533" s="3">
        <v>1</v>
      </c>
      <c r="M533" s="60">
        <v>2040540.4</v>
      </c>
      <c r="N533" s="60">
        <v>1020270.2</v>
      </c>
      <c r="O533" s="24" t="s">
        <v>379</v>
      </c>
    </row>
    <row r="534" spans="1:15" s="11" customFormat="1" ht="48.75" customHeight="1" x14ac:dyDescent="0.2">
      <c r="A534" s="30">
        <v>3</v>
      </c>
      <c r="B534" s="24" t="s">
        <v>95</v>
      </c>
      <c r="C534" s="26">
        <v>4</v>
      </c>
      <c r="D534" s="26">
        <v>301</v>
      </c>
      <c r="E534" s="26" t="s">
        <v>251</v>
      </c>
      <c r="F534" s="137" t="s">
        <v>252</v>
      </c>
      <c r="G534" s="137"/>
      <c r="H534" s="24">
        <v>1</v>
      </c>
      <c r="I534" s="63">
        <v>2964296.22</v>
      </c>
      <c r="J534" s="63">
        <v>2964296.22</v>
      </c>
      <c r="K534" s="39" t="s">
        <v>448</v>
      </c>
      <c r="L534" s="3">
        <v>1</v>
      </c>
      <c r="M534" s="60">
        <v>2657745.46</v>
      </c>
      <c r="N534" s="60">
        <v>2657745.46</v>
      </c>
      <c r="O534" s="39" t="s">
        <v>1103</v>
      </c>
    </row>
    <row r="535" spans="1:15" s="11" customFormat="1" ht="38.25" customHeight="1" x14ac:dyDescent="0.2">
      <c r="A535" s="30">
        <v>4</v>
      </c>
      <c r="B535" s="52" t="s">
        <v>114</v>
      </c>
      <c r="C535" s="26">
        <v>6</v>
      </c>
      <c r="D535" s="26">
        <v>103</v>
      </c>
      <c r="E535" s="26" t="s">
        <v>243</v>
      </c>
      <c r="F535" s="137" t="s">
        <v>244</v>
      </c>
      <c r="G535" s="153" t="s">
        <v>337</v>
      </c>
      <c r="H535" s="24">
        <v>1</v>
      </c>
      <c r="I535" s="63">
        <v>22269000</v>
      </c>
      <c r="J535" s="63">
        <v>11134500</v>
      </c>
      <c r="K535" s="39" t="s">
        <v>198</v>
      </c>
      <c r="L535" s="3">
        <v>1</v>
      </c>
      <c r="M535" s="60">
        <v>21980094.07</v>
      </c>
      <c r="N535" s="60">
        <v>10990047.029999999</v>
      </c>
      <c r="O535" s="39" t="s">
        <v>691</v>
      </c>
    </row>
    <row r="536" spans="1:15" s="11" customFormat="1" ht="27" customHeight="1" x14ac:dyDescent="0.2">
      <c r="A536" s="30">
        <v>5</v>
      </c>
      <c r="B536" s="24" t="s">
        <v>152</v>
      </c>
      <c r="C536" s="26">
        <v>6</v>
      </c>
      <c r="D536" s="26">
        <v>103</v>
      </c>
      <c r="E536" s="26" t="s">
        <v>243</v>
      </c>
      <c r="F536" s="137" t="s">
        <v>244</v>
      </c>
      <c r="G536" s="153" t="s">
        <v>337</v>
      </c>
      <c r="H536" s="24">
        <v>1</v>
      </c>
      <c r="I536" s="63">
        <v>10984416.24</v>
      </c>
      <c r="J536" s="63">
        <v>5492208.1200000001</v>
      </c>
      <c r="K536" s="39" t="s">
        <v>218</v>
      </c>
      <c r="L536" s="3">
        <v>1</v>
      </c>
      <c r="M536" s="60">
        <v>10910605.27</v>
      </c>
      <c r="N536" s="60">
        <v>5455302.6299999999</v>
      </c>
      <c r="O536" s="39" t="s">
        <v>761</v>
      </c>
    </row>
    <row r="537" spans="1:15" s="11" customFormat="1" ht="42" customHeight="1" x14ac:dyDescent="0.2">
      <c r="A537" s="30">
        <v>6</v>
      </c>
      <c r="B537" s="52" t="s">
        <v>128</v>
      </c>
      <c r="C537" s="26">
        <v>6</v>
      </c>
      <c r="D537" s="26">
        <v>101</v>
      </c>
      <c r="E537" s="26" t="s">
        <v>235</v>
      </c>
      <c r="F537" s="137" t="s">
        <v>236</v>
      </c>
      <c r="G537" s="153" t="s">
        <v>338</v>
      </c>
      <c r="H537" s="24">
        <v>1</v>
      </c>
      <c r="I537" s="63">
        <v>2777080.34</v>
      </c>
      <c r="J537" s="63">
        <v>1388540.17</v>
      </c>
      <c r="K537" s="39" t="s">
        <v>279</v>
      </c>
      <c r="L537" s="3">
        <v>1</v>
      </c>
      <c r="M537" s="60">
        <v>2748700.94</v>
      </c>
      <c r="N537" s="60">
        <v>1374350.47</v>
      </c>
      <c r="O537" s="39" t="s">
        <v>750</v>
      </c>
    </row>
    <row r="538" spans="1:15" s="11" customFormat="1" ht="40.5" customHeight="1" x14ac:dyDescent="0.2">
      <c r="A538" s="30">
        <v>7</v>
      </c>
      <c r="B538" s="52" t="s">
        <v>156</v>
      </c>
      <c r="C538" s="26">
        <v>5</v>
      </c>
      <c r="D538" s="26">
        <v>302</v>
      </c>
      <c r="E538" s="26" t="s">
        <v>257</v>
      </c>
      <c r="F538" s="137" t="s">
        <v>258</v>
      </c>
      <c r="G538" s="153" t="s">
        <v>296</v>
      </c>
      <c r="H538" s="24">
        <v>1</v>
      </c>
      <c r="I538" s="63">
        <v>1113750</v>
      </c>
      <c r="J538" s="63">
        <v>556875</v>
      </c>
      <c r="K538" s="39" t="s">
        <v>280</v>
      </c>
      <c r="L538" s="3">
        <v>1</v>
      </c>
      <c r="M538" s="60">
        <v>1113750</v>
      </c>
      <c r="N538" s="60">
        <v>556875</v>
      </c>
      <c r="O538" s="39" t="s">
        <v>1062</v>
      </c>
    </row>
    <row r="539" spans="1:15" s="11" customFormat="1" ht="30" customHeight="1" x14ac:dyDescent="0.2">
      <c r="A539" s="30">
        <v>8</v>
      </c>
      <c r="B539" s="24" t="s">
        <v>162</v>
      </c>
      <c r="C539" s="26">
        <v>5</v>
      </c>
      <c r="D539" s="26">
        <v>302</v>
      </c>
      <c r="E539" s="26" t="s">
        <v>257</v>
      </c>
      <c r="F539" s="137" t="s">
        <v>258</v>
      </c>
      <c r="G539" s="153" t="s">
        <v>296</v>
      </c>
      <c r="H539" s="24">
        <v>1</v>
      </c>
      <c r="I539" s="63">
        <v>1078791.2</v>
      </c>
      <c r="J539" s="63">
        <v>539395.6</v>
      </c>
      <c r="K539" s="39" t="s">
        <v>282</v>
      </c>
      <c r="L539" s="3">
        <v>1</v>
      </c>
      <c r="M539" s="24">
        <v>631437.98</v>
      </c>
      <c r="N539" s="24">
        <v>315718.99</v>
      </c>
      <c r="O539" s="39" t="s">
        <v>1052</v>
      </c>
    </row>
    <row r="540" spans="1:15" s="11" customFormat="1" ht="43.5" customHeight="1" x14ac:dyDescent="0.2">
      <c r="A540" s="30">
        <v>9</v>
      </c>
      <c r="B540" s="194" t="s">
        <v>164</v>
      </c>
      <c r="C540" s="26">
        <v>5</v>
      </c>
      <c r="D540" s="26">
        <v>302</v>
      </c>
      <c r="E540" s="26" t="s">
        <v>257</v>
      </c>
      <c r="F540" s="137" t="s">
        <v>258</v>
      </c>
      <c r="G540" s="153" t="s">
        <v>296</v>
      </c>
      <c r="H540" s="24">
        <v>1</v>
      </c>
      <c r="I540" s="63">
        <v>775503.99</v>
      </c>
      <c r="J540" s="63">
        <f>290813.99+96938</f>
        <v>387751.99</v>
      </c>
      <c r="K540" s="39" t="s">
        <v>346</v>
      </c>
      <c r="L540" s="3">
        <v>1</v>
      </c>
      <c r="M540" s="174">
        <v>655729.99</v>
      </c>
      <c r="N540" s="174">
        <v>327864.99</v>
      </c>
      <c r="O540" s="39" t="s">
        <v>685</v>
      </c>
    </row>
    <row r="541" spans="1:15" s="11" customFormat="1" ht="46.5" customHeight="1" x14ac:dyDescent="0.2">
      <c r="A541" s="30">
        <v>10</v>
      </c>
      <c r="B541" s="52" t="s">
        <v>165</v>
      </c>
      <c r="C541" s="26">
        <v>5</v>
      </c>
      <c r="D541" s="26">
        <v>302</v>
      </c>
      <c r="E541" s="26" t="s">
        <v>257</v>
      </c>
      <c r="F541" s="137" t="s">
        <v>258</v>
      </c>
      <c r="G541" s="153" t="s">
        <v>339</v>
      </c>
      <c r="H541" s="24">
        <v>1</v>
      </c>
      <c r="I541" s="63">
        <v>519185.88</v>
      </c>
      <c r="J541" s="63">
        <v>259529.94</v>
      </c>
      <c r="K541" s="39" t="s">
        <v>284</v>
      </c>
      <c r="L541" s="3">
        <v>1</v>
      </c>
      <c r="M541" s="60">
        <v>515977.84</v>
      </c>
      <c r="N541" s="60">
        <v>257988.92</v>
      </c>
      <c r="O541" s="24" t="s">
        <v>1303</v>
      </c>
    </row>
    <row r="542" spans="1:15" s="11" customFormat="1" ht="37.5" customHeight="1" x14ac:dyDescent="0.2">
      <c r="A542" s="30">
        <v>11</v>
      </c>
      <c r="B542" s="24" t="s">
        <v>166</v>
      </c>
      <c r="C542" s="26">
        <v>5</v>
      </c>
      <c r="D542" s="26">
        <v>302</v>
      </c>
      <c r="E542" s="26" t="s">
        <v>257</v>
      </c>
      <c r="F542" s="137" t="s">
        <v>258</v>
      </c>
      <c r="G542" s="153" t="s">
        <v>296</v>
      </c>
      <c r="H542" s="24">
        <v>1</v>
      </c>
      <c r="I542" s="63">
        <v>1113750</v>
      </c>
      <c r="J542" s="63">
        <v>556875</v>
      </c>
      <c r="K542" s="39" t="s">
        <v>282</v>
      </c>
      <c r="L542" s="3">
        <v>1</v>
      </c>
      <c r="M542" s="60">
        <v>1028745.86</v>
      </c>
      <c r="N542" s="60">
        <v>514372.93</v>
      </c>
      <c r="O542" s="24" t="s">
        <v>1389</v>
      </c>
    </row>
    <row r="543" spans="1:15" s="11" customFormat="1" ht="50.25" customHeight="1" x14ac:dyDescent="0.2">
      <c r="A543" s="30">
        <v>12</v>
      </c>
      <c r="B543" s="52" t="s">
        <v>167</v>
      </c>
      <c r="C543" s="26">
        <v>5</v>
      </c>
      <c r="D543" s="26">
        <v>302</v>
      </c>
      <c r="E543" s="26" t="s">
        <v>257</v>
      </c>
      <c r="F543" s="137" t="s">
        <v>258</v>
      </c>
      <c r="G543" s="153" t="s">
        <v>296</v>
      </c>
      <c r="H543" s="24">
        <v>1</v>
      </c>
      <c r="I543" s="63">
        <v>1113750</v>
      </c>
      <c r="J543" s="63">
        <v>556875</v>
      </c>
      <c r="K543" s="39" t="s">
        <v>345</v>
      </c>
      <c r="L543" s="3">
        <v>1</v>
      </c>
      <c r="M543" s="60">
        <v>898195.39</v>
      </c>
      <c r="N543" s="60">
        <v>449097.69</v>
      </c>
      <c r="O543" s="24" t="s">
        <v>1408</v>
      </c>
    </row>
    <row r="544" spans="1:15" s="11" customFormat="1" ht="37.5" customHeight="1" x14ac:dyDescent="0.2">
      <c r="A544" s="30">
        <v>13</v>
      </c>
      <c r="B544" s="24" t="s">
        <v>94</v>
      </c>
      <c r="C544" s="26">
        <v>7</v>
      </c>
      <c r="D544" s="26">
        <v>301</v>
      </c>
      <c r="E544" s="26" t="s">
        <v>251</v>
      </c>
      <c r="F544" s="137" t="s">
        <v>252</v>
      </c>
      <c r="G544" s="137"/>
      <c r="H544" s="24">
        <v>1</v>
      </c>
      <c r="I544" s="63">
        <v>1007325.85</v>
      </c>
      <c r="J544" s="63">
        <v>1007325.85</v>
      </c>
      <c r="K544" s="39" t="s">
        <v>492</v>
      </c>
      <c r="L544" s="3">
        <v>1</v>
      </c>
      <c r="M544" s="60">
        <v>911661.61</v>
      </c>
      <c r="N544" s="60">
        <v>911661.61</v>
      </c>
      <c r="O544" s="24" t="s">
        <v>1103</v>
      </c>
    </row>
    <row r="545" spans="1:15" s="11" customFormat="1" ht="38.25" customHeight="1" x14ac:dyDescent="0.2">
      <c r="A545" s="30">
        <v>14</v>
      </c>
      <c r="B545" s="24" t="s">
        <v>98</v>
      </c>
      <c r="C545" s="26">
        <v>7</v>
      </c>
      <c r="D545" s="26">
        <v>301</v>
      </c>
      <c r="E545" s="26" t="s">
        <v>253</v>
      </c>
      <c r="F545" s="137" t="s">
        <v>254</v>
      </c>
      <c r="G545" s="137"/>
      <c r="H545" s="24">
        <v>1</v>
      </c>
      <c r="I545" s="63">
        <v>719469.58</v>
      </c>
      <c r="J545" s="63">
        <v>719469.58</v>
      </c>
      <c r="K545" s="39" t="s">
        <v>499</v>
      </c>
      <c r="L545" s="3">
        <v>1</v>
      </c>
      <c r="M545" s="60">
        <v>670478.4</v>
      </c>
      <c r="N545" s="60">
        <v>670478.4</v>
      </c>
      <c r="O545" s="24" t="s">
        <v>775</v>
      </c>
    </row>
    <row r="546" spans="1:15" s="11" customFormat="1" ht="36.75" customHeight="1" x14ac:dyDescent="0.2">
      <c r="A546" s="30">
        <v>15</v>
      </c>
      <c r="B546" s="24" t="s">
        <v>80</v>
      </c>
      <c r="C546" s="26">
        <v>7</v>
      </c>
      <c r="D546" s="26">
        <v>301</v>
      </c>
      <c r="E546" s="26" t="s">
        <v>253</v>
      </c>
      <c r="F546" s="137" t="s">
        <v>254</v>
      </c>
      <c r="G546" s="137"/>
      <c r="H546" s="24">
        <v>1</v>
      </c>
      <c r="I546" s="63">
        <v>2241192.59</v>
      </c>
      <c r="J546" s="63">
        <v>2241192.59</v>
      </c>
      <c r="K546" s="85" t="s">
        <v>1157</v>
      </c>
      <c r="L546" s="3">
        <v>1</v>
      </c>
      <c r="M546" s="60">
        <v>2131328.4500000002</v>
      </c>
      <c r="N546" s="60">
        <v>2131328.4500000002</v>
      </c>
      <c r="O546" s="24" t="s">
        <v>1355</v>
      </c>
    </row>
    <row r="547" spans="1:15" s="11" customFormat="1" ht="36" customHeight="1" x14ac:dyDescent="0.2">
      <c r="A547" s="30">
        <v>16</v>
      </c>
      <c r="B547" s="24" t="s">
        <v>184</v>
      </c>
      <c r="C547" s="26">
        <v>7</v>
      </c>
      <c r="D547" s="26">
        <v>301</v>
      </c>
      <c r="E547" s="26" t="s">
        <v>253</v>
      </c>
      <c r="F547" s="137" t="s">
        <v>254</v>
      </c>
      <c r="G547" s="137"/>
      <c r="H547" s="24">
        <v>1</v>
      </c>
      <c r="I547" s="63">
        <v>1794810.26</v>
      </c>
      <c r="J547" s="63">
        <v>1794810.26</v>
      </c>
      <c r="K547" s="39" t="s">
        <v>537</v>
      </c>
      <c r="L547" s="3">
        <v>1</v>
      </c>
      <c r="M547" s="60">
        <v>1668057.24</v>
      </c>
      <c r="N547" s="60">
        <v>1668057.24</v>
      </c>
      <c r="O547" s="24" t="s">
        <v>772</v>
      </c>
    </row>
    <row r="548" spans="1:15" s="11" customFormat="1" ht="44.25" customHeight="1" x14ac:dyDescent="0.2">
      <c r="A548" s="30">
        <v>17</v>
      </c>
      <c r="B548" s="24" t="s">
        <v>111</v>
      </c>
      <c r="C548" s="26">
        <v>7</v>
      </c>
      <c r="D548" s="26">
        <v>301</v>
      </c>
      <c r="E548" s="26" t="s">
        <v>251</v>
      </c>
      <c r="F548" s="137" t="s">
        <v>252</v>
      </c>
      <c r="G548" s="137"/>
      <c r="H548" s="24">
        <v>1</v>
      </c>
      <c r="I548" s="63">
        <v>6933580.0999999996</v>
      </c>
      <c r="J548" s="63">
        <v>6933580.1000000006</v>
      </c>
      <c r="K548" s="39" t="s">
        <v>1381</v>
      </c>
      <c r="L548" s="3">
        <v>1</v>
      </c>
      <c r="M548" s="60">
        <v>6760405.8200000003</v>
      </c>
      <c r="N548" s="60">
        <v>6760405.8200000003</v>
      </c>
      <c r="O548" s="24" t="s">
        <v>1531</v>
      </c>
    </row>
    <row r="549" spans="1:15" s="11" customFormat="1" ht="39.75" customHeight="1" x14ac:dyDescent="0.2">
      <c r="A549" s="30">
        <v>18</v>
      </c>
      <c r="B549" s="24" t="s">
        <v>189</v>
      </c>
      <c r="C549" s="26">
        <v>7</v>
      </c>
      <c r="D549" s="26">
        <v>301</v>
      </c>
      <c r="E549" s="26" t="s">
        <v>253</v>
      </c>
      <c r="F549" s="137" t="s">
        <v>254</v>
      </c>
      <c r="G549" s="137"/>
      <c r="H549" s="24">
        <v>1</v>
      </c>
      <c r="I549" s="63">
        <v>356160.32</v>
      </c>
      <c r="J549" s="63">
        <v>356160.32</v>
      </c>
      <c r="K549" s="75" t="s">
        <v>1158</v>
      </c>
      <c r="L549" s="3">
        <v>1</v>
      </c>
      <c r="M549" s="60">
        <v>352439.1</v>
      </c>
      <c r="N549" s="60">
        <v>352439.1</v>
      </c>
      <c r="O549" s="24" t="s">
        <v>769</v>
      </c>
    </row>
    <row r="550" spans="1:15" s="11" customFormat="1" ht="39" customHeight="1" x14ac:dyDescent="0.2">
      <c r="A550" s="30">
        <v>19</v>
      </c>
      <c r="B550" s="24" t="s">
        <v>104</v>
      </c>
      <c r="C550" s="26">
        <v>7</v>
      </c>
      <c r="D550" s="26">
        <v>301</v>
      </c>
      <c r="E550" s="26" t="s">
        <v>253</v>
      </c>
      <c r="F550" s="137" t="s">
        <v>254</v>
      </c>
      <c r="G550" s="137"/>
      <c r="H550" s="24">
        <v>1</v>
      </c>
      <c r="I550" s="63">
        <v>1846663.52</v>
      </c>
      <c r="J550" s="63">
        <v>1846663.52</v>
      </c>
      <c r="K550" s="75" t="s">
        <v>1159</v>
      </c>
      <c r="L550" s="3">
        <v>1</v>
      </c>
      <c r="M550" s="60">
        <v>1235266.04</v>
      </c>
      <c r="N550" s="60">
        <v>1235266.04</v>
      </c>
      <c r="O550" s="24" t="s">
        <v>1144</v>
      </c>
    </row>
    <row r="551" spans="1:15" s="11" customFormat="1" ht="32.25" customHeight="1" x14ac:dyDescent="0.2">
      <c r="A551" s="30">
        <v>20</v>
      </c>
      <c r="B551" s="24" t="s">
        <v>350</v>
      </c>
      <c r="C551" s="26">
        <v>9</v>
      </c>
      <c r="D551" s="26">
        <v>302</v>
      </c>
      <c r="E551" s="26" t="s">
        <v>257</v>
      </c>
      <c r="F551" s="137" t="s">
        <v>258</v>
      </c>
      <c r="G551" s="167" t="s">
        <v>373</v>
      </c>
      <c r="H551" s="24">
        <v>1</v>
      </c>
      <c r="I551" s="63">
        <v>1098786.56</v>
      </c>
      <c r="J551" s="63">
        <v>549393.28</v>
      </c>
      <c r="K551" s="26" t="s">
        <v>491</v>
      </c>
      <c r="L551" s="3">
        <v>1</v>
      </c>
      <c r="M551" s="60">
        <v>1045962.3</v>
      </c>
      <c r="N551" s="60">
        <v>522981.14999999997</v>
      </c>
      <c r="O551" s="24" t="s">
        <v>1414</v>
      </c>
    </row>
    <row r="552" spans="1:15" s="11" customFormat="1" ht="38.25" customHeight="1" x14ac:dyDescent="0.2">
      <c r="A552" s="30">
        <v>21</v>
      </c>
      <c r="B552" s="52" t="s">
        <v>353</v>
      </c>
      <c r="C552" s="26">
        <v>9</v>
      </c>
      <c r="D552" s="26">
        <v>302</v>
      </c>
      <c r="E552" s="26" t="s">
        <v>257</v>
      </c>
      <c r="F552" s="137" t="s">
        <v>258</v>
      </c>
      <c r="G552" s="167" t="s">
        <v>373</v>
      </c>
      <c r="H552" s="24">
        <v>1</v>
      </c>
      <c r="I552" s="63">
        <v>1119698.8400000001</v>
      </c>
      <c r="J552" s="63">
        <v>559849.41999999993</v>
      </c>
      <c r="K552" s="39" t="s">
        <v>469</v>
      </c>
      <c r="L552" s="3">
        <v>1</v>
      </c>
      <c r="M552" s="60">
        <v>960995.5</v>
      </c>
      <c r="N552" s="60">
        <v>480497.75</v>
      </c>
      <c r="O552" s="39" t="s">
        <v>1144</v>
      </c>
    </row>
    <row r="553" spans="1:15" s="11" customFormat="1" ht="32.25" customHeight="1" x14ac:dyDescent="0.2">
      <c r="A553" s="30">
        <v>22</v>
      </c>
      <c r="B553" s="24" t="s">
        <v>354</v>
      </c>
      <c r="C553" s="26">
        <v>9</v>
      </c>
      <c r="D553" s="26">
        <v>302</v>
      </c>
      <c r="E553" s="26" t="s">
        <v>257</v>
      </c>
      <c r="F553" s="137" t="s">
        <v>258</v>
      </c>
      <c r="G553" s="167" t="s">
        <v>373</v>
      </c>
      <c r="H553" s="24">
        <v>1</v>
      </c>
      <c r="I553" s="63">
        <v>1099682.57</v>
      </c>
      <c r="J553" s="63">
        <f>412380.96+137460.32</f>
        <v>549841.28</v>
      </c>
      <c r="K553" s="39" t="s">
        <v>490</v>
      </c>
      <c r="L553" s="3">
        <v>1</v>
      </c>
      <c r="M553" s="60">
        <v>1099682.57</v>
      </c>
      <c r="N553" s="60">
        <v>549841.28</v>
      </c>
      <c r="O553" s="39" t="s">
        <v>1531</v>
      </c>
    </row>
    <row r="554" spans="1:15" s="11" customFormat="1" ht="42" customHeight="1" x14ac:dyDescent="0.2">
      <c r="A554" s="30">
        <v>23</v>
      </c>
      <c r="B554" s="194" t="s">
        <v>355</v>
      </c>
      <c r="C554" s="26">
        <v>9</v>
      </c>
      <c r="D554" s="26">
        <v>302</v>
      </c>
      <c r="E554" s="26" t="s">
        <v>257</v>
      </c>
      <c r="F554" s="137" t="s">
        <v>258</v>
      </c>
      <c r="G554" s="167" t="s">
        <v>373</v>
      </c>
      <c r="H554" s="24">
        <v>1</v>
      </c>
      <c r="I554" s="63">
        <v>1123950</v>
      </c>
      <c r="J554" s="63">
        <f>421481.25+140493.75</f>
        <v>561975</v>
      </c>
      <c r="K554" s="39" t="s">
        <v>489</v>
      </c>
      <c r="L554" s="3">
        <v>1</v>
      </c>
      <c r="M554" s="60">
        <v>1123950</v>
      </c>
      <c r="N554" s="60">
        <f>421481.25+140493.75</f>
        <v>561975</v>
      </c>
      <c r="O554" s="39" t="s">
        <v>1479</v>
      </c>
    </row>
    <row r="555" spans="1:15" s="11" customFormat="1" ht="45" customHeight="1" x14ac:dyDescent="0.2">
      <c r="A555" s="30">
        <v>24</v>
      </c>
      <c r="B555" s="194" t="s">
        <v>356</v>
      </c>
      <c r="C555" s="26">
        <v>9</v>
      </c>
      <c r="D555" s="26">
        <v>302</v>
      </c>
      <c r="E555" s="26" t="s">
        <v>257</v>
      </c>
      <c r="F555" s="137" t="s">
        <v>258</v>
      </c>
      <c r="G555" s="167" t="s">
        <v>373</v>
      </c>
      <c r="H555" s="24">
        <v>1</v>
      </c>
      <c r="I555" s="63">
        <v>1076299.82</v>
      </c>
      <c r="J555" s="63">
        <v>538149.91</v>
      </c>
      <c r="K555" s="39" t="s">
        <v>494</v>
      </c>
      <c r="L555" s="3">
        <v>1</v>
      </c>
      <c r="M555" s="60">
        <v>910435.27</v>
      </c>
      <c r="N555" s="60">
        <v>455217.63</v>
      </c>
      <c r="O555" s="39" t="s">
        <v>1480</v>
      </c>
    </row>
    <row r="556" spans="1:15" s="11" customFormat="1" ht="32.25" customHeight="1" x14ac:dyDescent="0.2">
      <c r="A556" s="30">
        <v>25</v>
      </c>
      <c r="B556" s="194" t="s">
        <v>357</v>
      </c>
      <c r="C556" s="26">
        <v>9</v>
      </c>
      <c r="D556" s="26">
        <v>302</v>
      </c>
      <c r="E556" s="26" t="s">
        <v>257</v>
      </c>
      <c r="F556" s="137" t="s">
        <v>258</v>
      </c>
      <c r="G556" s="167" t="s">
        <v>373</v>
      </c>
      <c r="H556" s="24">
        <v>1</v>
      </c>
      <c r="I556" s="63">
        <v>1123950</v>
      </c>
      <c r="J556" s="63">
        <f>421481.25+140493.75</f>
        <v>561975</v>
      </c>
      <c r="K556" s="39" t="s">
        <v>489</v>
      </c>
      <c r="L556" s="3">
        <v>1</v>
      </c>
      <c r="M556" s="60">
        <v>1123950</v>
      </c>
      <c r="N556" s="60">
        <v>561975</v>
      </c>
      <c r="O556" s="85" t="s">
        <v>1495</v>
      </c>
    </row>
    <row r="557" spans="1:15" s="11" customFormat="1" ht="32.25" customHeight="1" x14ac:dyDescent="0.2">
      <c r="A557" s="30">
        <v>26</v>
      </c>
      <c r="B557" s="24" t="s">
        <v>358</v>
      </c>
      <c r="C557" s="26">
        <v>9</v>
      </c>
      <c r="D557" s="26">
        <v>302</v>
      </c>
      <c r="E557" s="26" t="s">
        <v>257</v>
      </c>
      <c r="F557" s="137" t="s">
        <v>258</v>
      </c>
      <c r="G557" s="167" t="s">
        <v>373</v>
      </c>
      <c r="H557" s="24">
        <v>1</v>
      </c>
      <c r="I557" s="63">
        <v>1123950</v>
      </c>
      <c r="J557" s="63">
        <v>561975</v>
      </c>
      <c r="K557" s="39" t="s">
        <v>492</v>
      </c>
      <c r="L557" s="3">
        <v>1</v>
      </c>
      <c r="M557" s="60">
        <v>1123950</v>
      </c>
      <c r="N557" s="60">
        <v>561975</v>
      </c>
      <c r="O557" s="39" t="s">
        <v>1296</v>
      </c>
    </row>
    <row r="558" spans="1:15" s="11" customFormat="1" ht="32.25" customHeight="1" x14ac:dyDescent="0.2">
      <c r="A558" s="30">
        <v>27</v>
      </c>
      <c r="B558" s="52" t="s">
        <v>359</v>
      </c>
      <c r="C558" s="26">
        <v>9</v>
      </c>
      <c r="D558" s="26">
        <v>302</v>
      </c>
      <c r="E558" s="26" t="s">
        <v>257</v>
      </c>
      <c r="F558" s="137" t="s">
        <v>258</v>
      </c>
      <c r="G558" s="167" t="s">
        <v>376</v>
      </c>
      <c r="H558" s="24">
        <v>1</v>
      </c>
      <c r="I558" s="63">
        <v>1039282.25</v>
      </c>
      <c r="J558" s="63">
        <v>519641.12</v>
      </c>
      <c r="K558" s="39" t="s">
        <v>487</v>
      </c>
      <c r="L558" s="3">
        <v>1</v>
      </c>
      <c r="M558" s="60">
        <v>974108.49</v>
      </c>
      <c r="N558" s="60">
        <v>487054.24</v>
      </c>
      <c r="O558" s="24" t="s">
        <v>1175</v>
      </c>
    </row>
    <row r="559" spans="1:15" s="11" customFormat="1" ht="45.75" customHeight="1" x14ac:dyDescent="0.2">
      <c r="A559" s="30">
        <v>28</v>
      </c>
      <c r="B559" s="52" t="s">
        <v>365</v>
      </c>
      <c r="C559" s="26">
        <v>9</v>
      </c>
      <c r="D559" s="26">
        <v>302</v>
      </c>
      <c r="E559" s="26" t="s">
        <v>257</v>
      </c>
      <c r="F559" s="137" t="s">
        <v>258</v>
      </c>
      <c r="G559" s="167" t="s">
        <v>373</v>
      </c>
      <c r="H559" s="24">
        <v>1</v>
      </c>
      <c r="I559" s="63">
        <v>1123950</v>
      </c>
      <c r="J559" s="63">
        <v>561975</v>
      </c>
      <c r="K559" s="39" t="s">
        <v>499</v>
      </c>
      <c r="L559" s="3">
        <v>1</v>
      </c>
      <c r="M559" s="60">
        <v>973229.3</v>
      </c>
      <c r="N559" s="60">
        <v>486614.65</v>
      </c>
      <c r="O559" s="24" t="s">
        <v>1405</v>
      </c>
    </row>
    <row r="560" spans="1:15" s="11" customFormat="1" ht="32.25" customHeight="1" x14ac:dyDescent="0.2">
      <c r="A560" s="30">
        <v>29</v>
      </c>
      <c r="B560" s="52" t="s">
        <v>368</v>
      </c>
      <c r="C560" s="26">
        <v>9</v>
      </c>
      <c r="D560" s="26">
        <v>302</v>
      </c>
      <c r="E560" s="26" t="s">
        <v>257</v>
      </c>
      <c r="F560" s="137" t="s">
        <v>258</v>
      </c>
      <c r="G560" s="167" t="s">
        <v>373</v>
      </c>
      <c r="H560" s="24">
        <v>1</v>
      </c>
      <c r="I560" s="63">
        <v>1123950</v>
      </c>
      <c r="J560" s="63">
        <v>561975</v>
      </c>
      <c r="K560" s="26" t="s">
        <v>464</v>
      </c>
      <c r="L560" s="3">
        <v>1</v>
      </c>
      <c r="M560" s="60">
        <v>1123950</v>
      </c>
      <c r="N560" s="60">
        <v>561975</v>
      </c>
      <c r="O560" s="24" t="s">
        <v>1188</v>
      </c>
    </row>
    <row r="561" spans="1:15" s="11" customFormat="1" ht="32.25" customHeight="1" x14ac:dyDescent="0.2">
      <c r="A561" s="30">
        <v>30</v>
      </c>
      <c r="B561" s="52" t="s">
        <v>370</v>
      </c>
      <c r="C561" s="26">
        <v>10</v>
      </c>
      <c r="D561" s="26">
        <v>103</v>
      </c>
      <c r="E561" s="26" t="s">
        <v>239</v>
      </c>
      <c r="F561" s="137" t="s">
        <v>240</v>
      </c>
      <c r="G561" s="166" t="s">
        <v>372</v>
      </c>
      <c r="H561" s="24">
        <v>1</v>
      </c>
      <c r="I561" s="63">
        <v>22479000</v>
      </c>
      <c r="J561" s="63">
        <v>11239500</v>
      </c>
      <c r="K561" s="39" t="s">
        <v>495</v>
      </c>
      <c r="L561" s="3">
        <v>1</v>
      </c>
      <c r="M561" s="60">
        <v>20837908.870000001</v>
      </c>
      <c r="N561" s="60">
        <v>10418954.43</v>
      </c>
      <c r="O561" s="24" t="s">
        <v>1103</v>
      </c>
    </row>
    <row r="562" spans="1:15" s="11" customFormat="1" ht="32.25" customHeight="1" x14ac:dyDescent="0.2">
      <c r="A562" s="30">
        <v>31</v>
      </c>
      <c r="B562" s="52" t="s">
        <v>387</v>
      </c>
      <c r="C562" s="26">
        <v>10</v>
      </c>
      <c r="D562" s="26">
        <v>103</v>
      </c>
      <c r="E562" s="26" t="s">
        <v>243</v>
      </c>
      <c r="F562" s="137" t="s">
        <v>244</v>
      </c>
      <c r="G562" s="197"/>
      <c r="H562" s="24">
        <v>1</v>
      </c>
      <c r="I562" s="63">
        <v>22486500</v>
      </c>
      <c r="J562" s="63">
        <v>11243250</v>
      </c>
      <c r="K562" s="39" t="s">
        <v>480</v>
      </c>
      <c r="L562" s="3">
        <v>1</v>
      </c>
      <c r="M562" s="60">
        <v>22486500</v>
      </c>
      <c r="N562" s="60">
        <v>11243250</v>
      </c>
      <c r="O562" s="24" t="s">
        <v>1103</v>
      </c>
    </row>
    <row r="563" spans="1:15" s="11" customFormat="1" ht="32.25" customHeight="1" x14ac:dyDescent="0.2">
      <c r="A563" s="30">
        <v>32</v>
      </c>
      <c r="B563" s="52" t="s">
        <v>217</v>
      </c>
      <c r="C563" s="26">
        <v>10</v>
      </c>
      <c r="D563" s="26">
        <v>103</v>
      </c>
      <c r="E563" s="26" t="s">
        <v>241</v>
      </c>
      <c r="F563" s="137" t="s">
        <v>242</v>
      </c>
      <c r="G563" s="197"/>
      <c r="H563" s="24">
        <v>1</v>
      </c>
      <c r="I563" s="63">
        <v>15696043.18</v>
      </c>
      <c r="J563" s="63">
        <v>7848021.5900000008</v>
      </c>
      <c r="K563" s="39" t="s">
        <v>539</v>
      </c>
      <c r="L563" s="3">
        <v>1</v>
      </c>
      <c r="M563" s="60">
        <v>14659331.65</v>
      </c>
      <c r="N563" s="60">
        <v>7329665.8200000003</v>
      </c>
      <c r="O563" s="24" t="s">
        <v>1406</v>
      </c>
    </row>
    <row r="564" spans="1:15" s="11" customFormat="1" ht="63.75" customHeight="1" x14ac:dyDescent="0.25">
      <c r="A564" s="30">
        <v>33</v>
      </c>
      <c r="B564" s="99" t="s">
        <v>471</v>
      </c>
      <c r="C564" s="26">
        <v>12</v>
      </c>
      <c r="D564" s="26">
        <v>302</v>
      </c>
      <c r="E564" s="26" t="s">
        <v>257</v>
      </c>
      <c r="F564" s="137" t="s">
        <v>258</v>
      </c>
      <c r="G564" s="190"/>
      <c r="H564" s="24">
        <v>1</v>
      </c>
      <c r="I564" s="63">
        <v>928484.11</v>
      </c>
      <c r="J564" s="63">
        <f>348181.54+116060.51</f>
        <v>464242.05</v>
      </c>
      <c r="K564" s="75" t="s">
        <v>621</v>
      </c>
      <c r="L564" s="3">
        <v>1</v>
      </c>
      <c r="M564" s="60">
        <v>710780.9</v>
      </c>
      <c r="N564" s="60">
        <v>355390.45</v>
      </c>
      <c r="O564" s="24" t="s">
        <v>1315</v>
      </c>
    </row>
    <row r="565" spans="1:15" s="11" customFormat="1" ht="32.25" customHeight="1" x14ac:dyDescent="0.2">
      <c r="A565" s="30">
        <v>34</v>
      </c>
      <c r="B565" s="52" t="s">
        <v>456</v>
      </c>
      <c r="C565" s="26">
        <v>12</v>
      </c>
      <c r="D565" s="26">
        <v>302</v>
      </c>
      <c r="E565" s="26" t="s">
        <v>257</v>
      </c>
      <c r="F565" s="137" t="s">
        <v>258</v>
      </c>
      <c r="G565" s="190"/>
      <c r="H565" s="24">
        <v>1</v>
      </c>
      <c r="I565" s="63">
        <v>1137270</v>
      </c>
      <c r="J565" s="63">
        <f>426476.25+142158.75</f>
        <v>568635</v>
      </c>
      <c r="K565" s="75" t="s">
        <v>622</v>
      </c>
      <c r="L565" s="3">
        <v>1</v>
      </c>
      <c r="M565" s="60">
        <v>1137270</v>
      </c>
      <c r="N565" s="60">
        <v>568635</v>
      </c>
      <c r="O565" s="24" t="s">
        <v>1410</v>
      </c>
    </row>
    <row r="566" spans="1:15" s="11" customFormat="1" ht="32.25" customHeight="1" x14ac:dyDescent="0.2">
      <c r="A566" s="30">
        <v>35</v>
      </c>
      <c r="B566" s="52" t="s">
        <v>457</v>
      </c>
      <c r="C566" s="26">
        <v>12</v>
      </c>
      <c r="D566" s="26">
        <v>302</v>
      </c>
      <c r="E566" s="26" t="s">
        <v>257</v>
      </c>
      <c r="F566" s="137" t="s">
        <v>258</v>
      </c>
      <c r="G566" s="190"/>
      <c r="H566" s="24">
        <v>1</v>
      </c>
      <c r="I566" s="63">
        <v>1137270</v>
      </c>
      <c r="J566" s="63">
        <v>568635</v>
      </c>
      <c r="K566" s="26" t="s">
        <v>629</v>
      </c>
      <c r="L566" s="3">
        <v>1</v>
      </c>
      <c r="M566" s="60">
        <v>1116465</v>
      </c>
      <c r="N566" s="60">
        <v>558232.5</v>
      </c>
      <c r="O566" s="24" t="s">
        <v>1535</v>
      </c>
    </row>
    <row r="567" spans="1:15" s="11" customFormat="1" ht="32.25" customHeight="1" x14ac:dyDescent="0.2">
      <c r="A567" s="30">
        <v>36</v>
      </c>
      <c r="B567" s="52" t="s">
        <v>458</v>
      </c>
      <c r="C567" s="26">
        <v>12</v>
      </c>
      <c r="D567" s="26">
        <v>302</v>
      </c>
      <c r="E567" s="26" t="s">
        <v>257</v>
      </c>
      <c r="F567" s="137" t="s">
        <v>258</v>
      </c>
      <c r="G567" s="190"/>
      <c r="H567" s="24">
        <v>1</v>
      </c>
      <c r="I567" s="63">
        <v>1137270</v>
      </c>
      <c r="J567" s="63">
        <v>568635</v>
      </c>
      <c r="K567" s="26" t="s">
        <v>613</v>
      </c>
      <c r="L567" s="3">
        <v>1</v>
      </c>
      <c r="M567" s="60">
        <v>1137270</v>
      </c>
      <c r="N567" s="60">
        <v>568635</v>
      </c>
      <c r="O567" s="24" t="s">
        <v>1480</v>
      </c>
    </row>
    <row r="568" spans="1:15" s="11" customFormat="1" ht="32.25" customHeight="1" x14ac:dyDescent="0.2">
      <c r="A568" s="30">
        <v>37</v>
      </c>
      <c r="B568" s="52" t="s">
        <v>459</v>
      </c>
      <c r="C568" s="26">
        <v>12</v>
      </c>
      <c r="D568" s="26">
        <v>302</v>
      </c>
      <c r="E568" s="26" t="s">
        <v>257</v>
      </c>
      <c r="F568" s="137" t="s">
        <v>258</v>
      </c>
      <c r="G568" s="190"/>
      <c r="H568" s="24">
        <v>1</v>
      </c>
      <c r="I568" s="63">
        <v>1137270</v>
      </c>
      <c r="J568" s="63">
        <f>426476.25+142158.75</f>
        <v>568635</v>
      </c>
      <c r="K568" s="75" t="s">
        <v>1160</v>
      </c>
      <c r="L568" s="3">
        <v>1</v>
      </c>
      <c r="M568" s="60">
        <v>1137270</v>
      </c>
      <c r="N568" s="60">
        <v>568635</v>
      </c>
      <c r="O568" s="24" t="s">
        <v>1311</v>
      </c>
    </row>
    <row r="569" spans="1:15" s="11" customFormat="1" ht="32.25" customHeight="1" x14ac:dyDescent="0.2">
      <c r="A569" s="30">
        <v>38</v>
      </c>
      <c r="B569" s="52" t="s">
        <v>460</v>
      </c>
      <c r="C569" s="26">
        <v>12</v>
      </c>
      <c r="D569" s="26">
        <v>302</v>
      </c>
      <c r="E569" s="26" t="s">
        <v>257</v>
      </c>
      <c r="F569" s="137" t="s">
        <v>258</v>
      </c>
      <c r="G569" s="190"/>
      <c r="H569" s="24">
        <v>1</v>
      </c>
      <c r="I569" s="63">
        <v>1137270</v>
      </c>
      <c r="J569" s="63">
        <f>426476.25+142158.75</f>
        <v>568635</v>
      </c>
      <c r="K569" s="75" t="s">
        <v>1161</v>
      </c>
      <c r="L569" s="3">
        <v>1</v>
      </c>
      <c r="M569" s="60">
        <v>1129095</v>
      </c>
      <c r="N569" s="60">
        <v>564547.5</v>
      </c>
      <c r="O569" s="24" t="s">
        <v>1522</v>
      </c>
    </row>
    <row r="570" spans="1:15" s="11" customFormat="1" ht="32.25" customHeight="1" x14ac:dyDescent="0.2">
      <c r="A570" s="30">
        <v>39</v>
      </c>
      <c r="B570" s="52" t="s">
        <v>461</v>
      </c>
      <c r="C570" s="26">
        <v>12</v>
      </c>
      <c r="D570" s="26">
        <v>302</v>
      </c>
      <c r="E570" s="26" t="s">
        <v>257</v>
      </c>
      <c r="F570" s="137" t="s">
        <v>258</v>
      </c>
      <c r="G570" s="190"/>
      <c r="H570" s="24">
        <v>1</v>
      </c>
      <c r="I570" s="63">
        <v>1098655</v>
      </c>
      <c r="J570" s="63">
        <v>549327.5</v>
      </c>
      <c r="K570" s="26" t="s">
        <v>599</v>
      </c>
      <c r="L570" s="3">
        <v>1</v>
      </c>
      <c r="M570" s="60">
        <v>1098655</v>
      </c>
      <c r="N570" s="60">
        <v>549327.5</v>
      </c>
      <c r="O570" s="24" t="s">
        <v>1447</v>
      </c>
    </row>
    <row r="571" spans="1:15" s="11" customFormat="1" ht="32.25" customHeight="1" x14ac:dyDescent="0.2">
      <c r="A571" s="30">
        <v>40</v>
      </c>
      <c r="B571" s="52" t="s">
        <v>462</v>
      </c>
      <c r="C571" s="26">
        <v>12</v>
      </c>
      <c r="D571" s="26">
        <v>302</v>
      </c>
      <c r="E571" s="26" t="s">
        <v>257</v>
      </c>
      <c r="F571" s="137" t="s">
        <v>258</v>
      </c>
      <c r="G571" s="190"/>
      <c r="H571" s="24">
        <v>1</v>
      </c>
      <c r="I571" s="63">
        <v>1137270</v>
      </c>
      <c r="J571" s="63">
        <v>568635</v>
      </c>
      <c r="K571" s="26" t="s">
        <v>587</v>
      </c>
      <c r="L571" s="3">
        <v>1</v>
      </c>
      <c r="M571" s="60">
        <v>1100681.29</v>
      </c>
      <c r="N571" s="60">
        <v>550340.65</v>
      </c>
      <c r="O571" s="24" t="s">
        <v>1390</v>
      </c>
    </row>
    <row r="572" spans="1:15" s="11" customFormat="1" ht="32.25" customHeight="1" x14ac:dyDescent="0.2">
      <c r="A572" s="30">
        <v>41</v>
      </c>
      <c r="B572" s="52" t="s">
        <v>463</v>
      </c>
      <c r="C572" s="26">
        <v>12</v>
      </c>
      <c r="D572" s="26">
        <v>302</v>
      </c>
      <c r="E572" s="26" t="s">
        <v>257</v>
      </c>
      <c r="F572" s="137" t="s">
        <v>258</v>
      </c>
      <c r="G572" s="190"/>
      <c r="H572" s="24">
        <v>1</v>
      </c>
      <c r="I572" s="63">
        <v>1137270</v>
      </c>
      <c r="J572" s="63">
        <v>568635</v>
      </c>
      <c r="K572" s="26" t="s">
        <v>589</v>
      </c>
      <c r="L572" s="3">
        <v>1</v>
      </c>
      <c r="M572" s="60">
        <v>1090999.6200000001</v>
      </c>
      <c r="N572" s="60">
        <v>545499.81000000006</v>
      </c>
      <c r="O572" s="24" t="s">
        <v>1422</v>
      </c>
    </row>
    <row r="573" spans="1:15" s="11" customFormat="1" ht="32.25" customHeight="1" x14ac:dyDescent="0.2">
      <c r="A573" s="30">
        <v>42</v>
      </c>
      <c r="B573" s="52" t="s">
        <v>501</v>
      </c>
      <c r="C573" s="26">
        <v>13</v>
      </c>
      <c r="D573" s="26">
        <v>301</v>
      </c>
      <c r="E573" s="26" t="s">
        <v>253</v>
      </c>
      <c r="F573" s="137" t="s">
        <v>254</v>
      </c>
      <c r="G573" s="190"/>
      <c r="H573" s="24">
        <v>1</v>
      </c>
      <c r="I573" s="63">
        <v>2696671.47</v>
      </c>
      <c r="J573" s="63">
        <v>2696671.47</v>
      </c>
      <c r="K573" s="39" t="s">
        <v>1143</v>
      </c>
      <c r="L573" s="3">
        <v>1</v>
      </c>
      <c r="M573" s="60">
        <v>2693736.85</v>
      </c>
      <c r="N573" s="60">
        <v>2693736.85</v>
      </c>
      <c r="O573" s="24" t="s">
        <v>1389</v>
      </c>
    </row>
    <row r="574" spans="1:15" s="11" customFormat="1" ht="32.25" customHeight="1" x14ac:dyDescent="0.2">
      <c r="A574" s="30">
        <v>43</v>
      </c>
      <c r="B574" s="52" t="s">
        <v>502</v>
      </c>
      <c r="C574" s="26">
        <v>13</v>
      </c>
      <c r="D574" s="26">
        <v>301</v>
      </c>
      <c r="E574" s="26" t="s">
        <v>253</v>
      </c>
      <c r="F574" s="137" t="s">
        <v>254</v>
      </c>
      <c r="G574" s="190"/>
      <c r="H574" s="24">
        <v>1</v>
      </c>
      <c r="I574" s="63">
        <v>2654994.44</v>
      </c>
      <c r="J574" s="63">
        <v>2654994.44</v>
      </c>
      <c r="K574" s="39" t="s">
        <v>1178</v>
      </c>
      <c r="L574" s="3">
        <v>1</v>
      </c>
      <c r="M574" s="60">
        <v>2654477.09</v>
      </c>
      <c r="N574" s="60">
        <v>2654477.09</v>
      </c>
      <c r="O574" s="24" t="s">
        <v>1422</v>
      </c>
    </row>
    <row r="575" spans="1:15" s="11" customFormat="1" ht="32.25" customHeight="1" x14ac:dyDescent="0.2">
      <c r="A575" s="30">
        <v>44</v>
      </c>
      <c r="B575" s="52" t="s">
        <v>503</v>
      </c>
      <c r="C575" s="26">
        <v>13</v>
      </c>
      <c r="D575" s="26">
        <v>301</v>
      </c>
      <c r="E575" s="26" t="s">
        <v>253</v>
      </c>
      <c r="F575" s="137" t="s">
        <v>254</v>
      </c>
      <c r="G575" s="190"/>
      <c r="H575" s="24">
        <v>1</v>
      </c>
      <c r="I575" s="63">
        <v>2191385.2599999998</v>
      </c>
      <c r="J575" s="63">
        <v>2191385.2599999998</v>
      </c>
      <c r="K575" s="39" t="s">
        <v>1139</v>
      </c>
      <c r="L575" s="3">
        <v>1</v>
      </c>
      <c r="M575" s="59">
        <v>2191379.9300000002</v>
      </c>
      <c r="N575" s="59">
        <v>2191379.9299999997</v>
      </c>
      <c r="O575" s="24" t="s">
        <v>1486</v>
      </c>
    </row>
    <row r="576" spans="1:15" s="11" customFormat="1" ht="32.25" customHeight="1" x14ac:dyDescent="0.2">
      <c r="A576" s="30">
        <v>45</v>
      </c>
      <c r="B576" s="52" t="s">
        <v>504</v>
      </c>
      <c r="C576" s="26">
        <v>13</v>
      </c>
      <c r="D576" s="26">
        <v>301</v>
      </c>
      <c r="E576" s="26" t="s">
        <v>253</v>
      </c>
      <c r="F576" s="137" t="s">
        <v>254</v>
      </c>
      <c r="G576" s="190"/>
      <c r="H576" s="24">
        <v>1</v>
      </c>
      <c r="I576" s="63">
        <v>2299295.06</v>
      </c>
      <c r="J576" s="63">
        <v>2299295.06</v>
      </c>
      <c r="K576" s="39" t="s">
        <v>1340</v>
      </c>
      <c r="L576" s="3">
        <v>1</v>
      </c>
      <c r="M576" s="60">
        <v>2295370.7799999998</v>
      </c>
      <c r="N576" s="60">
        <v>2295370.7799999998</v>
      </c>
      <c r="O576" s="24" t="s">
        <v>1515</v>
      </c>
    </row>
    <row r="577" spans="1:15" s="11" customFormat="1" ht="46.5" customHeight="1" x14ac:dyDescent="0.2">
      <c r="A577" s="30">
        <v>46</v>
      </c>
      <c r="B577" s="52" t="s">
        <v>505</v>
      </c>
      <c r="C577" s="26">
        <v>13</v>
      </c>
      <c r="D577" s="26">
        <v>301</v>
      </c>
      <c r="E577" s="26" t="s">
        <v>251</v>
      </c>
      <c r="F577" s="137" t="s">
        <v>252</v>
      </c>
      <c r="G577" s="190"/>
      <c r="H577" s="24">
        <v>1</v>
      </c>
      <c r="I577" s="63">
        <v>7199849</v>
      </c>
      <c r="J577" s="63">
        <v>7199849</v>
      </c>
      <c r="K577" s="39" t="s">
        <v>1370</v>
      </c>
      <c r="L577" s="3">
        <v>1</v>
      </c>
      <c r="M577" s="60">
        <v>7170246.7999999998</v>
      </c>
      <c r="N577" s="60">
        <v>7170246.7999999998</v>
      </c>
      <c r="O577" s="24" t="s">
        <v>1533</v>
      </c>
    </row>
    <row r="578" spans="1:15" s="11" customFormat="1" ht="32.25" customHeight="1" x14ac:dyDescent="0.2">
      <c r="A578" s="30">
        <v>47</v>
      </c>
      <c r="B578" s="52" t="s">
        <v>506</v>
      </c>
      <c r="C578" s="26">
        <v>13</v>
      </c>
      <c r="D578" s="26">
        <v>301</v>
      </c>
      <c r="E578" s="26" t="s">
        <v>253</v>
      </c>
      <c r="F578" s="137" t="s">
        <v>254</v>
      </c>
      <c r="G578" s="190"/>
      <c r="H578" s="24">
        <v>1</v>
      </c>
      <c r="I578" s="63">
        <v>1602280.25</v>
      </c>
      <c r="J578" s="63">
        <v>1602280.25</v>
      </c>
      <c r="K578" s="39" t="s">
        <v>1188</v>
      </c>
      <c r="L578" s="3">
        <v>1</v>
      </c>
      <c r="M578" s="60">
        <v>1602227.69</v>
      </c>
      <c r="N578" s="60">
        <v>1602227.69</v>
      </c>
      <c r="O578" s="24" t="s">
        <v>1532</v>
      </c>
    </row>
    <row r="579" spans="1:15" s="11" customFormat="1" ht="32.25" customHeight="1" x14ac:dyDescent="0.2">
      <c r="A579" s="30">
        <v>48</v>
      </c>
      <c r="B579" s="52" t="s">
        <v>507</v>
      </c>
      <c r="C579" s="26">
        <v>13</v>
      </c>
      <c r="D579" s="26">
        <v>301</v>
      </c>
      <c r="E579" s="26" t="s">
        <v>253</v>
      </c>
      <c r="F579" s="137" t="s">
        <v>254</v>
      </c>
      <c r="G579" s="190"/>
      <c r="H579" s="24">
        <v>1</v>
      </c>
      <c r="I579" s="63">
        <v>1489468.03</v>
      </c>
      <c r="J579" s="63">
        <v>1489468.03</v>
      </c>
      <c r="K579" s="39" t="s">
        <v>1100</v>
      </c>
      <c r="L579" s="3">
        <v>1</v>
      </c>
      <c r="M579" s="59">
        <v>1489468.03</v>
      </c>
      <c r="N579" s="59">
        <v>1489468.03</v>
      </c>
      <c r="O579" s="24" t="s">
        <v>1435</v>
      </c>
    </row>
    <row r="580" spans="1:15" s="11" customFormat="1" ht="32.25" customHeight="1" x14ac:dyDescent="0.2">
      <c r="A580" s="30">
        <v>49</v>
      </c>
      <c r="B580" s="52" t="s">
        <v>508</v>
      </c>
      <c r="C580" s="26">
        <v>13</v>
      </c>
      <c r="D580" s="26">
        <v>301</v>
      </c>
      <c r="E580" s="26" t="s">
        <v>253</v>
      </c>
      <c r="F580" s="137" t="s">
        <v>254</v>
      </c>
      <c r="G580" s="190"/>
      <c r="H580" s="24">
        <v>1</v>
      </c>
      <c r="I580" s="63">
        <v>2190271.9900000002</v>
      </c>
      <c r="J580" s="63">
        <v>2190271.9900000002</v>
      </c>
      <c r="K580" s="39" t="s">
        <v>1156</v>
      </c>
      <c r="L580" s="3">
        <v>1</v>
      </c>
      <c r="M580" s="60">
        <v>1946010.83</v>
      </c>
      <c r="N580" s="60">
        <v>1946010.83</v>
      </c>
      <c r="O580" s="24" t="s">
        <v>1433</v>
      </c>
    </row>
    <row r="581" spans="1:15" s="11" customFormat="1" ht="32.25" customHeight="1" x14ac:dyDescent="0.2">
      <c r="A581" s="30">
        <v>50</v>
      </c>
      <c r="B581" s="52" t="s">
        <v>515</v>
      </c>
      <c r="C581" s="26">
        <v>13</v>
      </c>
      <c r="D581" s="26">
        <v>301</v>
      </c>
      <c r="E581" s="26" t="s">
        <v>251</v>
      </c>
      <c r="F581" s="137" t="s">
        <v>252</v>
      </c>
      <c r="G581" s="190"/>
      <c r="H581" s="24">
        <v>1</v>
      </c>
      <c r="I581" s="63">
        <v>3864586.04</v>
      </c>
      <c r="J581" s="63">
        <v>3864586.04</v>
      </c>
      <c r="K581" s="26" t="s">
        <v>1107</v>
      </c>
      <c r="L581" s="3">
        <v>1</v>
      </c>
      <c r="M581" s="60">
        <v>3655319.83</v>
      </c>
      <c r="N581" s="60">
        <v>3655319.83</v>
      </c>
      <c r="O581" s="24" t="s">
        <v>1525</v>
      </c>
    </row>
    <row r="582" spans="1:15" s="11" customFormat="1" ht="32.25" customHeight="1" x14ac:dyDescent="0.2">
      <c r="A582" s="30">
        <v>51</v>
      </c>
      <c r="B582" s="52" t="s">
        <v>94</v>
      </c>
      <c r="C582" s="26">
        <v>13</v>
      </c>
      <c r="D582" s="26">
        <v>301</v>
      </c>
      <c r="E582" s="26" t="s">
        <v>251</v>
      </c>
      <c r="F582" s="137" t="s">
        <v>252</v>
      </c>
      <c r="G582" s="190"/>
      <c r="H582" s="24">
        <v>1</v>
      </c>
      <c r="I582" s="63">
        <v>4659433.05</v>
      </c>
      <c r="J582" s="63">
        <v>4659433.05</v>
      </c>
      <c r="K582" s="26" t="s">
        <v>1151</v>
      </c>
      <c r="L582" s="3">
        <v>1</v>
      </c>
      <c r="M582" s="60">
        <v>4181283.76</v>
      </c>
      <c r="N582" s="60">
        <v>4181283.76</v>
      </c>
      <c r="O582" s="24" t="s">
        <v>1474</v>
      </c>
    </row>
    <row r="583" spans="1:15" s="11" customFormat="1" ht="32.25" customHeight="1" x14ac:dyDescent="0.2">
      <c r="A583" s="30">
        <v>52</v>
      </c>
      <c r="B583" s="52" t="s">
        <v>98</v>
      </c>
      <c r="C583" s="26">
        <v>13</v>
      </c>
      <c r="D583" s="26">
        <v>301</v>
      </c>
      <c r="E583" s="26" t="s">
        <v>253</v>
      </c>
      <c r="F583" s="137" t="s">
        <v>254</v>
      </c>
      <c r="G583" s="190"/>
      <c r="H583" s="24">
        <v>1</v>
      </c>
      <c r="I583" s="63">
        <v>911811.72</v>
      </c>
      <c r="J583" s="63">
        <v>911811.72</v>
      </c>
      <c r="K583" s="26" t="s">
        <v>1147</v>
      </c>
      <c r="L583" s="3">
        <v>1</v>
      </c>
      <c r="M583" s="60">
        <v>860544.13</v>
      </c>
      <c r="N583" s="60">
        <v>860544.13</v>
      </c>
      <c r="O583" s="24" t="s">
        <v>1391</v>
      </c>
    </row>
    <row r="584" spans="1:15" s="11" customFormat="1" ht="32.25" customHeight="1" x14ac:dyDescent="0.2">
      <c r="A584" s="30">
        <v>53</v>
      </c>
      <c r="B584" s="52" t="s">
        <v>521</v>
      </c>
      <c r="C584" s="26">
        <v>13</v>
      </c>
      <c r="D584" s="26">
        <v>301</v>
      </c>
      <c r="E584" s="26" t="s">
        <v>251</v>
      </c>
      <c r="F584" s="137" t="s">
        <v>252</v>
      </c>
      <c r="G584" s="190"/>
      <c r="H584" s="24">
        <v>1</v>
      </c>
      <c r="I584" s="63">
        <v>3900484.29</v>
      </c>
      <c r="J584" s="63">
        <v>3900484.29</v>
      </c>
      <c r="K584" s="26" t="s">
        <v>1112</v>
      </c>
      <c r="L584" s="3">
        <v>1</v>
      </c>
      <c r="M584" s="60">
        <v>3712818.01</v>
      </c>
      <c r="N584" s="60">
        <v>3712818.01</v>
      </c>
      <c r="O584" s="24" t="s">
        <v>1474</v>
      </c>
    </row>
    <row r="585" spans="1:15" s="11" customFormat="1" ht="32.25" customHeight="1" x14ac:dyDescent="0.2">
      <c r="A585" s="30">
        <v>54</v>
      </c>
      <c r="B585" s="52" t="s">
        <v>535</v>
      </c>
      <c r="C585" s="26">
        <v>13</v>
      </c>
      <c r="D585" s="26">
        <v>301</v>
      </c>
      <c r="E585" s="26" t="s">
        <v>251</v>
      </c>
      <c r="F585" s="137" t="s">
        <v>252</v>
      </c>
      <c r="G585" s="190"/>
      <c r="H585" s="24">
        <v>1</v>
      </c>
      <c r="I585" s="63">
        <v>2977101.82</v>
      </c>
      <c r="J585" s="63">
        <v>2977101.82</v>
      </c>
      <c r="K585" s="26" t="s">
        <v>1171</v>
      </c>
      <c r="L585" s="3">
        <v>1</v>
      </c>
      <c r="M585" s="60">
        <v>2766172.73</v>
      </c>
      <c r="N585" s="60">
        <v>2766172.73</v>
      </c>
      <c r="O585" s="24" t="s">
        <v>1484</v>
      </c>
    </row>
    <row r="586" spans="1:15" s="11" customFormat="1" ht="32.25" customHeight="1" x14ac:dyDescent="0.2">
      <c r="A586" s="30">
        <v>55</v>
      </c>
      <c r="B586" s="52" t="s">
        <v>189</v>
      </c>
      <c r="C586" s="26">
        <v>13</v>
      </c>
      <c r="D586" s="26">
        <v>301</v>
      </c>
      <c r="E586" s="26" t="s">
        <v>251</v>
      </c>
      <c r="F586" s="137" t="s">
        <v>252</v>
      </c>
      <c r="G586" s="190"/>
      <c r="H586" s="24">
        <v>1</v>
      </c>
      <c r="I586" s="63">
        <v>3019835.04</v>
      </c>
      <c r="J586" s="63">
        <v>3019835.04</v>
      </c>
      <c r="K586" s="26" t="s">
        <v>1173</v>
      </c>
      <c r="L586" s="3">
        <v>1</v>
      </c>
      <c r="M586" s="60">
        <v>2740529.73</v>
      </c>
      <c r="N586" s="60">
        <v>2740529.73</v>
      </c>
      <c r="O586" s="24" t="s">
        <v>1529</v>
      </c>
    </row>
    <row r="587" spans="1:15" s="11" customFormat="1" ht="32.25" customHeight="1" x14ac:dyDescent="0.2">
      <c r="A587" s="30">
        <v>56</v>
      </c>
      <c r="B587" s="52" t="s">
        <v>529</v>
      </c>
      <c r="C587" s="26">
        <v>13</v>
      </c>
      <c r="D587" s="26">
        <v>301</v>
      </c>
      <c r="E587" s="26" t="s">
        <v>251</v>
      </c>
      <c r="F587" s="137" t="s">
        <v>252</v>
      </c>
      <c r="G587" s="190"/>
      <c r="H587" s="24">
        <v>1</v>
      </c>
      <c r="I587" s="63">
        <v>4189496.91</v>
      </c>
      <c r="J587" s="63">
        <v>4189496.91</v>
      </c>
      <c r="K587" s="26" t="s">
        <v>1372</v>
      </c>
      <c r="L587" s="3">
        <v>1</v>
      </c>
      <c r="M587" s="60">
        <v>3944364.15</v>
      </c>
      <c r="N587" s="60">
        <v>3944364.15</v>
      </c>
      <c r="O587" s="24" t="s">
        <v>1533</v>
      </c>
    </row>
    <row r="588" spans="1:15" s="11" customFormat="1" ht="32.25" customHeight="1" x14ac:dyDescent="0.2">
      <c r="A588" s="30">
        <v>57</v>
      </c>
      <c r="B588" s="52" t="s">
        <v>78</v>
      </c>
      <c r="C588" s="26">
        <v>13</v>
      </c>
      <c r="D588" s="26">
        <v>301</v>
      </c>
      <c r="E588" s="26" t="s">
        <v>251</v>
      </c>
      <c r="F588" s="137" t="s">
        <v>252</v>
      </c>
      <c r="G588" s="190"/>
      <c r="H588" s="24">
        <v>1</v>
      </c>
      <c r="I588" s="63">
        <v>2092262.3999999999</v>
      </c>
      <c r="J588" s="63">
        <v>2092262.3999999999</v>
      </c>
      <c r="K588" s="26" t="s">
        <v>1328</v>
      </c>
      <c r="L588" s="3">
        <v>1</v>
      </c>
      <c r="M588" s="60">
        <v>2060989.2</v>
      </c>
      <c r="N588" s="60">
        <v>2060989.2</v>
      </c>
      <c r="O588" s="24" t="s">
        <v>1474</v>
      </c>
    </row>
    <row r="589" spans="1:15" s="11" customFormat="1" ht="32.25" customHeight="1" x14ac:dyDescent="0.2">
      <c r="A589" s="30">
        <v>58</v>
      </c>
      <c r="B589" s="52" t="s">
        <v>531</v>
      </c>
      <c r="C589" s="26">
        <v>13</v>
      </c>
      <c r="D589" s="26">
        <v>301</v>
      </c>
      <c r="E589" s="26" t="s">
        <v>253</v>
      </c>
      <c r="F589" s="137" t="s">
        <v>254</v>
      </c>
      <c r="G589" s="190"/>
      <c r="H589" s="24">
        <v>1</v>
      </c>
      <c r="I589" s="63">
        <v>1537433.61</v>
      </c>
      <c r="J589" s="63">
        <v>1537433.6099999999</v>
      </c>
      <c r="K589" s="26" t="s">
        <v>1087</v>
      </c>
      <c r="L589" s="3">
        <v>1</v>
      </c>
      <c r="M589" s="60">
        <v>1537433.07</v>
      </c>
      <c r="N589" s="60">
        <v>1537433.07</v>
      </c>
      <c r="O589" s="24" t="s">
        <v>1388</v>
      </c>
    </row>
    <row r="590" spans="1:15" ht="51" customHeight="1" x14ac:dyDescent="0.2">
      <c r="A590" s="30">
        <v>59</v>
      </c>
      <c r="B590" s="95" t="s">
        <v>634</v>
      </c>
      <c r="C590" s="19">
        <v>15</v>
      </c>
      <c r="D590" s="19">
        <v>302</v>
      </c>
      <c r="E590" s="103" t="s">
        <v>666</v>
      </c>
      <c r="F590" s="95" t="s">
        <v>258</v>
      </c>
      <c r="G590" s="52" t="s">
        <v>632</v>
      </c>
      <c r="H590" s="24">
        <v>1</v>
      </c>
      <c r="I590" s="41">
        <v>1120875</v>
      </c>
      <c r="J590" s="41">
        <v>560437.5</v>
      </c>
      <c r="K590" s="37" t="s">
        <v>1132</v>
      </c>
      <c r="L590" s="3">
        <v>1</v>
      </c>
      <c r="M590" s="60">
        <v>1120875</v>
      </c>
      <c r="N590" s="60">
        <v>560437.5</v>
      </c>
      <c r="O590" s="24" t="s">
        <v>1463</v>
      </c>
    </row>
    <row r="591" spans="1:15" s="11" customFormat="1" ht="46.5" customHeight="1" x14ac:dyDescent="0.2">
      <c r="A591" s="30">
        <v>60</v>
      </c>
      <c r="B591" s="52" t="s">
        <v>630</v>
      </c>
      <c r="C591" s="26">
        <v>15</v>
      </c>
      <c r="D591" s="26">
        <v>302</v>
      </c>
      <c r="E591" s="183" t="s">
        <v>666</v>
      </c>
      <c r="F591" s="137" t="s">
        <v>258</v>
      </c>
      <c r="G591" s="166" t="s">
        <v>632</v>
      </c>
      <c r="H591" s="24">
        <v>1</v>
      </c>
      <c r="I591" s="63">
        <v>947983.76</v>
      </c>
      <c r="J591" s="63">
        <v>473991.88</v>
      </c>
      <c r="K591" s="26" t="s">
        <v>1288</v>
      </c>
      <c r="L591" s="3">
        <v>1</v>
      </c>
      <c r="M591" s="60">
        <v>836064.35</v>
      </c>
      <c r="N591" s="60">
        <v>418032.18</v>
      </c>
      <c r="O591" s="24" t="s">
        <v>1481</v>
      </c>
    </row>
    <row r="592" spans="1:15" s="11" customFormat="1" ht="33.75" customHeight="1" x14ac:dyDescent="0.2">
      <c r="A592" s="30">
        <v>61</v>
      </c>
      <c r="B592" s="52" t="s">
        <v>633</v>
      </c>
      <c r="C592" s="26">
        <v>15</v>
      </c>
      <c r="D592" s="26">
        <v>302</v>
      </c>
      <c r="E592" s="183" t="s">
        <v>666</v>
      </c>
      <c r="F592" s="137" t="s">
        <v>258</v>
      </c>
      <c r="G592" s="166" t="s">
        <v>632</v>
      </c>
      <c r="H592" s="24">
        <v>1</v>
      </c>
      <c r="I592" s="63">
        <v>958125.76</v>
      </c>
      <c r="J592" s="63">
        <v>479062.87999999995</v>
      </c>
      <c r="K592" s="26" t="s">
        <v>1293</v>
      </c>
      <c r="L592" s="3">
        <v>1</v>
      </c>
      <c r="M592" s="60">
        <v>953715.79</v>
      </c>
      <c r="N592" s="60">
        <v>476857.88</v>
      </c>
      <c r="O592" s="24" t="s">
        <v>1472</v>
      </c>
    </row>
    <row r="593" spans="1:15" s="11" customFormat="1" ht="32.25" customHeight="1" x14ac:dyDescent="0.2">
      <c r="A593" s="30">
        <v>62</v>
      </c>
      <c r="B593" s="52" t="s">
        <v>635</v>
      </c>
      <c r="C593" s="26">
        <v>15</v>
      </c>
      <c r="D593" s="26">
        <v>302</v>
      </c>
      <c r="E593" s="183" t="s">
        <v>666</v>
      </c>
      <c r="F593" s="137" t="s">
        <v>258</v>
      </c>
      <c r="G593" s="166" t="s">
        <v>632</v>
      </c>
      <c r="H593" s="24">
        <v>1</v>
      </c>
      <c r="I593" s="63">
        <v>262565.21999999997</v>
      </c>
      <c r="J593" s="63">
        <v>131282.61000000002</v>
      </c>
      <c r="K593" s="26" t="s">
        <v>1176</v>
      </c>
      <c r="L593" s="3">
        <v>1</v>
      </c>
      <c r="M593" s="60">
        <v>256602.42</v>
      </c>
      <c r="N593" s="60">
        <v>128301.21</v>
      </c>
      <c r="O593" s="24" t="s">
        <v>1488</v>
      </c>
    </row>
    <row r="594" spans="1:15" s="11" customFormat="1" ht="32.25" customHeight="1" x14ac:dyDescent="0.2">
      <c r="A594" s="30">
        <v>63</v>
      </c>
      <c r="B594" s="52" t="s">
        <v>636</v>
      </c>
      <c r="C594" s="26">
        <v>15</v>
      </c>
      <c r="D594" s="26">
        <v>302</v>
      </c>
      <c r="E594" s="183" t="s">
        <v>666</v>
      </c>
      <c r="F594" s="137" t="s">
        <v>258</v>
      </c>
      <c r="G594" s="166" t="s">
        <v>632</v>
      </c>
      <c r="H594" s="24">
        <v>1</v>
      </c>
      <c r="I594" s="63">
        <v>1120875</v>
      </c>
      <c r="J594" s="63">
        <v>560437.5</v>
      </c>
      <c r="K594" s="26" t="s">
        <v>1289</v>
      </c>
      <c r="L594" s="3">
        <v>1</v>
      </c>
      <c r="M594" s="60">
        <v>1120875</v>
      </c>
      <c r="N594" s="60">
        <v>560437.5</v>
      </c>
      <c r="O594" s="24" t="s">
        <v>1532</v>
      </c>
    </row>
    <row r="595" spans="1:15" s="11" customFormat="1" ht="30.75" customHeight="1" x14ac:dyDescent="0.2">
      <c r="A595" s="30">
        <v>64</v>
      </c>
      <c r="B595" s="52" t="s">
        <v>645</v>
      </c>
      <c r="C595" s="26">
        <v>15</v>
      </c>
      <c r="D595" s="26">
        <v>302</v>
      </c>
      <c r="E595" s="183" t="s">
        <v>666</v>
      </c>
      <c r="F595" s="137" t="s">
        <v>258</v>
      </c>
      <c r="G595" s="166" t="s">
        <v>632</v>
      </c>
      <c r="H595" s="24">
        <v>1</v>
      </c>
      <c r="I595" s="63">
        <v>1120875</v>
      </c>
      <c r="J595" s="63">
        <v>560437.5</v>
      </c>
      <c r="K595" s="26" t="s">
        <v>1209</v>
      </c>
      <c r="L595" s="3">
        <v>1</v>
      </c>
      <c r="M595" s="60">
        <v>1120875</v>
      </c>
      <c r="N595" s="60">
        <v>560437.5</v>
      </c>
      <c r="O595" s="24" t="s">
        <v>1476</v>
      </c>
    </row>
    <row r="596" spans="1:15" s="11" customFormat="1" ht="30.75" customHeight="1" x14ac:dyDescent="0.2">
      <c r="A596" s="30">
        <v>65</v>
      </c>
      <c r="B596" s="52" t="s">
        <v>647</v>
      </c>
      <c r="C596" s="26">
        <v>15</v>
      </c>
      <c r="D596" s="26">
        <v>302</v>
      </c>
      <c r="E596" s="183" t="s">
        <v>666</v>
      </c>
      <c r="F596" s="137" t="s">
        <v>258</v>
      </c>
      <c r="G596" s="166" t="s">
        <v>632</v>
      </c>
      <c r="H596" s="24">
        <v>1</v>
      </c>
      <c r="I596" s="63">
        <v>1120875</v>
      </c>
      <c r="J596" s="63">
        <v>560437.5</v>
      </c>
      <c r="K596" s="26" t="s">
        <v>1164</v>
      </c>
      <c r="L596" s="3">
        <v>1</v>
      </c>
      <c r="M596" s="60">
        <v>1120875</v>
      </c>
      <c r="N596" s="60">
        <v>560437.5</v>
      </c>
      <c r="O596" s="24" t="s">
        <v>1480</v>
      </c>
    </row>
    <row r="597" spans="1:15" s="11" customFormat="1" ht="30.75" customHeight="1" x14ac:dyDescent="0.2">
      <c r="A597" s="30">
        <v>66</v>
      </c>
      <c r="B597" s="52" t="s">
        <v>648</v>
      </c>
      <c r="C597" s="26">
        <v>15</v>
      </c>
      <c r="D597" s="26">
        <v>302</v>
      </c>
      <c r="E597" s="183" t="s">
        <v>666</v>
      </c>
      <c r="F597" s="137" t="s">
        <v>258</v>
      </c>
      <c r="G597" s="166" t="s">
        <v>632</v>
      </c>
      <c r="H597" s="24">
        <v>1</v>
      </c>
      <c r="I597" s="63">
        <v>1058548.79</v>
      </c>
      <c r="J597" s="63">
        <v>529274.39</v>
      </c>
      <c r="K597" s="26" t="s">
        <v>1192</v>
      </c>
      <c r="L597" s="3">
        <v>1</v>
      </c>
      <c r="M597" s="60">
        <v>1028301.03</v>
      </c>
      <c r="N597" s="60">
        <v>514150.51</v>
      </c>
      <c r="O597" s="24" t="s">
        <v>1477</v>
      </c>
    </row>
    <row r="598" spans="1:15" s="11" customFormat="1" ht="48" customHeight="1" x14ac:dyDescent="0.2">
      <c r="A598" s="30">
        <v>67</v>
      </c>
      <c r="B598" s="52" t="s">
        <v>649</v>
      </c>
      <c r="C598" s="26">
        <v>15</v>
      </c>
      <c r="D598" s="26">
        <v>302</v>
      </c>
      <c r="E598" s="183" t="s">
        <v>666</v>
      </c>
      <c r="F598" s="137" t="s">
        <v>258</v>
      </c>
      <c r="G598" s="166" t="s">
        <v>632</v>
      </c>
      <c r="H598" s="24">
        <v>1</v>
      </c>
      <c r="I598" s="63">
        <v>1120875</v>
      </c>
      <c r="J598" s="63">
        <v>560437.5</v>
      </c>
      <c r="K598" s="26" t="s">
        <v>1186</v>
      </c>
      <c r="L598" s="3">
        <v>1</v>
      </c>
      <c r="M598" s="60">
        <v>1119569.28</v>
      </c>
      <c r="N598" s="60">
        <v>559784.64</v>
      </c>
      <c r="O598" s="24" t="s">
        <v>1478</v>
      </c>
    </row>
    <row r="599" spans="1:15" s="11" customFormat="1" ht="32.25" customHeight="1" x14ac:dyDescent="0.2">
      <c r="A599" s="30">
        <v>68</v>
      </c>
      <c r="B599" s="52" t="s">
        <v>650</v>
      </c>
      <c r="C599" s="26">
        <v>15</v>
      </c>
      <c r="D599" s="26">
        <v>302</v>
      </c>
      <c r="E599" s="183" t="s">
        <v>666</v>
      </c>
      <c r="F599" s="137" t="s">
        <v>258</v>
      </c>
      <c r="G599" s="166" t="s">
        <v>632</v>
      </c>
      <c r="H599" s="24">
        <v>1</v>
      </c>
      <c r="I599" s="63">
        <v>1120875</v>
      </c>
      <c r="J599" s="63">
        <v>560437.5</v>
      </c>
      <c r="K599" s="26" t="s">
        <v>1275</v>
      </c>
      <c r="L599" s="3">
        <v>1</v>
      </c>
      <c r="M599" s="60">
        <v>1120875</v>
      </c>
      <c r="N599" s="60">
        <v>560437.5</v>
      </c>
      <c r="O599" s="24" t="s">
        <v>1530</v>
      </c>
    </row>
    <row r="600" spans="1:15" s="11" customFormat="1" ht="42" customHeight="1" x14ac:dyDescent="0.2">
      <c r="A600" s="30">
        <v>69</v>
      </c>
      <c r="B600" s="52" t="s">
        <v>651</v>
      </c>
      <c r="C600" s="26">
        <v>15</v>
      </c>
      <c r="D600" s="26">
        <v>302</v>
      </c>
      <c r="E600" s="183" t="s">
        <v>666</v>
      </c>
      <c r="F600" s="137" t="s">
        <v>258</v>
      </c>
      <c r="G600" s="166" t="s">
        <v>644</v>
      </c>
      <c r="H600" s="24">
        <v>1</v>
      </c>
      <c r="I600" s="63">
        <v>1120875</v>
      </c>
      <c r="J600" s="63">
        <v>560437.5</v>
      </c>
      <c r="K600" s="26" t="s">
        <v>1176</v>
      </c>
      <c r="L600" s="3">
        <v>1</v>
      </c>
      <c r="M600" s="60">
        <v>1120875</v>
      </c>
      <c r="N600" s="60">
        <v>560437.5</v>
      </c>
      <c r="O600" s="24" t="s">
        <v>1484</v>
      </c>
    </row>
    <row r="601" spans="1:15" s="11" customFormat="1" ht="32.25" customHeight="1" x14ac:dyDescent="0.2">
      <c r="A601" s="30">
        <v>70</v>
      </c>
      <c r="B601" s="52" t="s">
        <v>652</v>
      </c>
      <c r="C601" s="26">
        <v>15</v>
      </c>
      <c r="D601" s="26">
        <v>302</v>
      </c>
      <c r="E601" s="183" t="s">
        <v>666</v>
      </c>
      <c r="F601" s="137" t="s">
        <v>258</v>
      </c>
      <c r="G601" s="166" t="s">
        <v>632</v>
      </c>
      <c r="H601" s="24">
        <v>1</v>
      </c>
      <c r="I601" s="63">
        <v>399072.44</v>
      </c>
      <c r="J601" s="63">
        <v>199536.22</v>
      </c>
      <c r="K601" s="26" t="s">
        <v>1199</v>
      </c>
      <c r="L601" s="3">
        <v>1</v>
      </c>
      <c r="M601" s="60">
        <v>356487.7</v>
      </c>
      <c r="N601" s="60">
        <v>178243.85</v>
      </c>
      <c r="O601" s="24" t="s">
        <v>1410</v>
      </c>
    </row>
    <row r="602" spans="1:15" s="11" customFormat="1" ht="32.25" customHeight="1" x14ac:dyDescent="0.2">
      <c r="A602" s="30">
        <v>71</v>
      </c>
      <c r="B602" s="52" t="s">
        <v>451</v>
      </c>
      <c r="C602" s="26">
        <v>15</v>
      </c>
      <c r="D602" s="26">
        <v>302</v>
      </c>
      <c r="E602" s="26" t="s">
        <v>257</v>
      </c>
      <c r="F602" s="137" t="s">
        <v>258</v>
      </c>
      <c r="G602" s="166" t="s">
        <v>644</v>
      </c>
      <c r="H602" s="24">
        <v>1</v>
      </c>
      <c r="I602" s="63">
        <v>872106.79</v>
      </c>
      <c r="J602" s="63">
        <v>414686.78</v>
      </c>
      <c r="K602" s="26" t="s">
        <v>1316</v>
      </c>
      <c r="L602" s="3">
        <v>1</v>
      </c>
      <c r="M602" s="60">
        <v>732369.29</v>
      </c>
      <c r="N602" s="60">
        <v>348241.6</v>
      </c>
      <c r="O602" s="24" t="s">
        <v>1536</v>
      </c>
    </row>
    <row r="603" spans="1:15" s="11" customFormat="1" ht="32.25" customHeight="1" x14ac:dyDescent="0.2">
      <c r="A603" s="30">
        <v>72</v>
      </c>
      <c r="B603" s="52" t="s">
        <v>655</v>
      </c>
      <c r="C603" s="26">
        <v>15</v>
      </c>
      <c r="D603" s="26">
        <v>302</v>
      </c>
      <c r="E603" s="26" t="s">
        <v>262</v>
      </c>
      <c r="F603" s="137" t="s">
        <v>263</v>
      </c>
      <c r="G603" s="166" t="s">
        <v>639</v>
      </c>
      <c r="H603" s="24">
        <v>1</v>
      </c>
      <c r="I603" s="63">
        <v>4341020.2699999996</v>
      </c>
      <c r="J603" s="63">
        <v>2170510.13</v>
      </c>
      <c r="K603" s="26" t="s">
        <v>1222</v>
      </c>
      <c r="L603" s="3">
        <v>1</v>
      </c>
      <c r="M603" s="60">
        <v>4054111.13</v>
      </c>
      <c r="N603" s="60">
        <v>2027055.56</v>
      </c>
      <c r="O603" s="24" t="s">
        <v>1440</v>
      </c>
    </row>
    <row r="604" spans="1:15" s="11" customFormat="1" ht="32.25" customHeight="1" x14ac:dyDescent="0.2">
      <c r="A604" s="30">
        <v>73</v>
      </c>
      <c r="B604" s="52" t="s">
        <v>656</v>
      </c>
      <c r="C604" s="26">
        <v>15</v>
      </c>
      <c r="D604" s="26">
        <v>302</v>
      </c>
      <c r="E604" s="26" t="s">
        <v>257</v>
      </c>
      <c r="F604" s="137" t="s">
        <v>258</v>
      </c>
      <c r="G604" s="166" t="s">
        <v>644</v>
      </c>
      <c r="H604" s="24">
        <v>1</v>
      </c>
      <c r="I604" s="63">
        <v>1118250</v>
      </c>
      <c r="J604" s="63">
        <v>559125</v>
      </c>
      <c r="K604" s="26" t="s">
        <v>1291</v>
      </c>
      <c r="L604" s="3">
        <v>1</v>
      </c>
      <c r="M604" s="60">
        <v>1118250</v>
      </c>
      <c r="N604" s="60">
        <v>559125</v>
      </c>
      <c r="O604" s="24" t="s">
        <v>1533</v>
      </c>
    </row>
    <row r="605" spans="1:15" s="11" customFormat="1" ht="32.25" customHeight="1" x14ac:dyDescent="0.2">
      <c r="A605" s="30">
        <v>74</v>
      </c>
      <c r="B605" s="52" t="s">
        <v>657</v>
      </c>
      <c r="C605" s="26">
        <v>15</v>
      </c>
      <c r="D605" s="26">
        <v>302</v>
      </c>
      <c r="E605" s="183" t="s">
        <v>666</v>
      </c>
      <c r="F605" s="137" t="s">
        <v>258</v>
      </c>
      <c r="G605" s="166" t="s">
        <v>632</v>
      </c>
      <c r="H605" s="24">
        <v>1</v>
      </c>
      <c r="I605" s="63">
        <v>1118250</v>
      </c>
      <c r="J605" s="63">
        <v>559125</v>
      </c>
      <c r="K605" s="26" t="s">
        <v>1178</v>
      </c>
      <c r="L605" s="3">
        <v>1</v>
      </c>
      <c r="M605" s="60">
        <v>1092010.54</v>
      </c>
      <c r="N605" s="60">
        <v>546005.27</v>
      </c>
      <c r="O605" s="24" t="s">
        <v>1485</v>
      </c>
    </row>
    <row r="606" spans="1:15" s="11" customFormat="1" ht="32.25" customHeight="1" x14ac:dyDescent="0.2">
      <c r="A606" s="30">
        <v>75</v>
      </c>
      <c r="B606" s="52" t="s">
        <v>658</v>
      </c>
      <c r="C606" s="26">
        <v>15</v>
      </c>
      <c r="D606" s="26">
        <v>302</v>
      </c>
      <c r="E606" s="183" t="s">
        <v>666</v>
      </c>
      <c r="F606" s="137" t="s">
        <v>258</v>
      </c>
      <c r="G606" s="166" t="s">
        <v>644</v>
      </c>
      <c r="H606" s="24">
        <v>1</v>
      </c>
      <c r="I606" s="63">
        <v>1118250</v>
      </c>
      <c r="J606" s="63">
        <v>559125</v>
      </c>
      <c r="K606" s="26" t="s">
        <v>1215</v>
      </c>
      <c r="L606" s="3">
        <v>1</v>
      </c>
      <c r="M606" s="60">
        <v>1118250</v>
      </c>
      <c r="N606" s="60">
        <v>559125</v>
      </c>
      <c r="O606" s="24" t="s">
        <v>1490</v>
      </c>
    </row>
    <row r="607" spans="1:15" s="11" customFormat="1" ht="32.25" customHeight="1" x14ac:dyDescent="0.2">
      <c r="A607" s="30">
        <v>76</v>
      </c>
      <c r="B607" s="52" t="s">
        <v>661</v>
      </c>
      <c r="C607" s="26">
        <v>15</v>
      </c>
      <c r="D607" s="26">
        <v>302</v>
      </c>
      <c r="E607" s="183" t="s">
        <v>666</v>
      </c>
      <c r="F607" s="137" t="s">
        <v>258</v>
      </c>
      <c r="G607" s="166" t="s">
        <v>632</v>
      </c>
      <c r="H607" s="24">
        <v>1</v>
      </c>
      <c r="I607" s="63">
        <v>1118250</v>
      </c>
      <c r="J607" s="63">
        <v>559125</v>
      </c>
      <c r="K607" s="26" t="s">
        <v>1190</v>
      </c>
      <c r="L607" s="3">
        <v>1</v>
      </c>
      <c r="M607" s="60">
        <v>1118250</v>
      </c>
      <c r="N607" s="60">
        <v>559125</v>
      </c>
      <c r="O607" s="24" t="s">
        <v>1532</v>
      </c>
    </row>
    <row r="608" spans="1:15" s="11" customFormat="1" ht="32.25" customHeight="1" x14ac:dyDescent="0.2">
      <c r="A608" s="30">
        <v>77</v>
      </c>
      <c r="B608" s="52" t="s">
        <v>662</v>
      </c>
      <c r="C608" s="26">
        <v>15</v>
      </c>
      <c r="D608" s="26">
        <v>302</v>
      </c>
      <c r="E608" s="183" t="s">
        <v>666</v>
      </c>
      <c r="F608" s="137" t="s">
        <v>258</v>
      </c>
      <c r="G608" s="166" t="s">
        <v>632</v>
      </c>
      <c r="H608" s="24">
        <v>1</v>
      </c>
      <c r="I608" s="63">
        <v>1118250</v>
      </c>
      <c r="J608" s="63">
        <v>559125</v>
      </c>
      <c r="K608" s="26" t="s">
        <v>1134</v>
      </c>
      <c r="L608" s="3">
        <v>1</v>
      </c>
      <c r="M608" s="60">
        <v>1118250</v>
      </c>
      <c r="N608" s="60">
        <v>559125</v>
      </c>
      <c r="O608" s="182" t="s">
        <v>1518</v>
      </c>
    </row>
    <row r="609" spans="1:15" s="11" customFormat="1" ht="32.25" customHeight="1" x14ac:dyDescent="0.2">
      <c r="A609" s="30">
        <v>78</v>
      </c>
      <c r="B609" s="52" t="s">
        <v>663</v>
      </c>
      <c r="C609" s="26">
        <v>15</v>
      </c>
      <c r="D609" s="26">
        <v>302</v>
      </c>
      <c r="E609" s="183" t="s">
        <v>666</v>
      </c>
      <c r="F609" s="137" t="s">
        <v>258</v>
      </c>
      <c r="G609" s="166" t="s">
        <v>632</v>
      </c>
      <c r="H609" s="24">
        <v>1</v>
      </c>
      <c r="I609" s="63">
        <v>1118250</v>
      </c>
      <c r="J609" s="63">
        <v>559125</v>
      </c>
      <c r="K609" s="26" t="s">
        <v>1316</v>
      </c>
      <c r="L609" s="3">
        <v>1</v>
      </c>
      <c r="M609" s="60">
        <v>1118250</v>
      </c>
      <c r="N609" s="60">
        <v>559125</v>
      </c>
      <c r="O609" s="182" t="s">
        <v>1528</v>
      </c>
    </row>
    <row r="610" spans="1:15" s="11" customFormat="1" ht="32.25" customHeight="1" x14ac:dyDescent="0.2">
      <c r="A610" s="30">
        <v>79</v>
      </c>
      <c r="B610" s="52" t="s">
        <v>677</v>
      </c>
      <c r="C610" s="26">
        <v>15</v>
      </c>
      <c r="D610" s="26">
        <v>302</v>
      </c>
      <c r="E610" s="183" t="s">
        <v>666</v>
      </c>
      <c r="F610" s="137" t="s">
        <v>258</v>
      </c>
      <c r="G610" s="166" t="s">
        <v>632</v>
      </c>
      <c r="H610" s="24">
        <v>1</v>
      </c>
      <c r="I610" s="63">
        <v>1118250</v>
      </c>
      <c r="J610" s="63">
        <v>559125</v>
      </c>
      <c r="K610" s="26" t="s">
        <v>1193</v>
      </c>
      <c r="L610" s="3">
        <v>1</v>
      </c>
      <c r="M610" s="60">
        <v>1028572.16</v>
      </c>
      <c r="N610" s="60">
        <v>514286.08000000002</v>
      </c>
      <c r="O610" s="219" t="s">
        <v>1532</v>
      </c>
    </row>
    <row r="611" spans="1:15" s="11" customFormat="1" ht="32.25" customHeight="1" x14ac:dyDescent="0.2">
      <c r="A611" s="30">
        <v>80</v>
      </c>
      <c r="B611" s="52" t="s">
        <v>678</v>
      </c>
      <c r="C611" s="26">
        <v>15</v>
      </c>
      <c r="D611" s="26">
        <v>302</v>
      </c>
      <c r="E611" s="183" t="s">
        <v>666</v>
      </c>
      <c r="F611" s="137" t="s">
        <v>258</v>
      </c>
      <c r="G611" s="166" t="s">
        <v>632</v>
      </c>
      <c r="H611" s="24">
        <v>1</v>
      </c>
      <c r="I611" s="63">
        <v>1118250</v>
      </c>
      <c r="J611" s="63">
        <v>559125</v>
      </c>
      <c r="K611" s="26" t="s">
        <v>1293</v>
      </c>
      <c r="L611" s="3">
        <v>1</v>
      </c>
      <c r="M611" s="60">
        <v>991715.69</v>
      </c>
      <c r="N611" s="60">
        <v>495857.84</v>
      </c>
      <c r="O611" s="24" t="s">
        <v>1533</v>
      </c>
    </row>
    <row r="612" spans="1:15" s="11" customFormat="1" ht="42" customHeight="1" x14ac:dyDescent="0.2">
      <c r="A612" s="30">
        <v>81</v>
      </c>
      <c r="B612" s="52" t="s">
        <v>679</v>
      </c>
      <c r="C612" s="26">
        <v>15</v>
      </c>
      <c r="D612" s="26">
        <v>302</v>
      </c>
      <c r="E612" s="183" t="s">
        <v>666</v>
      </c>
      <c r="F612" s="137" t="s">
        <v>258</v>
      </c>
      <c r="G612" s="166" t="s">
        <v>632</v>
      </c>
      <c r="H612" s="24">
        <v>1</v>
      </c>
      <c r="I612" s="63">
        <v>911966.98</v>
      </c>
      <c r="J612" s="63">
        <v>455983.49</v>
      </c>
      <c r="K612" s="26" t="s">
        <v>1164</v>
      </c>
      <c r="L612" s="3">
        <v>1</v>
      </c>
      <c r="M612" s="60">
        <v>876211.49</v>
      </c>
      <c r="N612" s="60">
        <v>438105.75</v>
      </c>
      <c r="O612" s="24" t="s">
        <v>1524</v>
      </c>
    </row>
    <row r="613" spans="1:15" s="11" customFormat="1" ht="32.25" customHeight="1" x14ac:dyDescent="0.2">
      <c r="A613" s="30">
        <v>82</v>
      </c>
      <c r="B613" s="52" t="s">
        <v>681</v>
      </c>
      <c r="C613" s="26">
        <v>15</v>
      </c>
      <c r="D613" s="26">
        <v>302</v>
      </c>
      <c r="E613" s="183" t="s">
        <v>666</v>
      </c>
      <c r="F613" s="137" t="s">
        <v>258</v>
      </c>
      <c r="G613" s="166" t="s">
        <v>632</v>
      </c>
      <c r="H613" s="24">
        <v>1</v>
      </c>
      <c r="I613" s="63">
        <v>1118250</v>
      </c>
      <c r="J613" s="63">
        <v>559125</v>
      </c>
      <c r="K613" s="26" t="s">
        <v>1320</v>
      </c>
      <c r="L613" s="3">
        <v>1</v>
      </c>
      <c r="M613" s="60">
        <v>1118250</v>
      </c>
      <c r="N613" s="60">
        <v>559125</v>
      </c>
      <c r="O613" s="24" t="s">
        <v>1533</v>
      </c>
    </row>
    <row r="614" spans="1:15" s="11" customFormat="1" ht="32.25" customHeight="1" x14ac:dyDescent="0.2">
      <c r="A614" s="30">
        <v>83</v>
      </c>
      <c r="B614" s="52" t="s">
        <v>700</v>
      </c>
      <c r="C614" s="26">
        <v>15</v>
      </c>
      <c r="D614" s="26">
        <v>302</v>
      </c>
      <c r="E614" s="183" t="s">
        <v>631</v>
      </c>
      <c r="F614" s="137" t="s">
        <v>258</v>
      </c>
      <c r="G614" s="166" t="s">
        <v>632</v>
      </c>
      <c r="H614" s="24">
        <v>1</v>
      </c>
      <c r="I614" s="63">
        <v>1129425</v>
      </c>
      <c r="J614" s="63">
        <v>564712.5</v>
      </c>
      <c r="K614" s="26" t="s">
        <v>1294</v>
      </c>
      <c r="L614" s="3">
        <v>1</v>
      </c>
      <c r="M614" s="60">
        <v>1122825</v>
      </c>
      <c r="N614" s="60">
        <v>561412.5</v>
      </c>
      <c r="O614" s="24" t="s">
        <v>1533</v>
      </c>
    </row>
    <row r="615" spans="1:15" s="11" customFormat="1" ht="32.25" customHeight="1" x14ac:dyDescent="0.2">
      <c r="A615" s="30">
        <v>84</v>
      </c>
      <c r="B615" s="52" t="s">
        <v>701</v>
      </c>
      <c r="C615" s="26">
        <v>15</v>
      </c>
      <c r="D615" s="26">
        <v>302</v>
      </c>
      <c r="E615" s="183" t="s">
        <v>643</v>
      </c>
      <c r="F615" s="137" t="s">
        <v>258</v>
      </c>
      <c r="G615" s="166" t="s">
        <v>644</v>
      </c>
      <c r="H615" s="24">
        <v>1</v>
      </c>
      <c r="I615" s="63">
        <v>1130865</v>
      </c>
      <c r="J615" s="63">
        <v>565432.5</v>
      </c>
      <c r="K615" s="26" t="s">
        <v>1274</v>
      </c>
      <c r="L615" s="3">
        <v>1</v>
      </c>
      <c r="M615" s="60">
        <v>1130865</v>
      </c>
      <c r="N615" s="60">
        <v>565432.5</v>
      </c>
      <c r="O615" s="24" t="s">
        <v>1489</v>
      </c>
    </row>
    <row r="616" spans="1:15" s="11" customFormat="1" ht="45.75" customHeight="1" x14ac:dyDescent="0.2">
      <c r="A616" s="30">
        <v>85</v>
      </c>
      <c r="B616" s="52" t="s">
        <v>702</v>
      </c>
      <c r="C616" s="26">
        <v>15</v>
      </c>
      <c r="D616" s="26">
        <v>302</v>
      </c>
      <c r="E616" s="183" t="s">
        <v>631</v>
      </c>
      <c r="F616" s="137" t="s">
        <v>258</v>
      </c>
      <c r="G616" s="166" t="s">
        <v>632</v>
      </c>
      <c r="H616" s="24">
        <v>1</v>
      </c>
      <c r="I616" s="63">
        <v>1130865</v>
      </c>
      <c r="J616" s="63">
        <v>565432.5</v>
      </c>
      <c r="K616" s="26" t="s">
        <v>1289</v>
      </c>
      <c r="L616" s="3">
        <v>1</v>
      </c>
      <c r="M616" s="60">
        <v>1122000</v>
      </c>
      <c r="N616" s="60">
        <v>561000</v>
      </c>
      <c r="O616" s="182" t="s">
        <v>1518</v>
      </c>
    </row>
    <row r="617" spans="1:15" s="11" customFormat="1" ht="32.25" customHeight="1" x14ac:dyDescent="0.2">
      <c r="A617" s="30">
        <v>86</v>
      </c>
      <c r="B617" s="52" t="s">
        <v>703</v>
      </c>
      <c r="C617" s="26">
        <v>15</v>
      </c>
      <c r="D617" s="26">
        <v>302</v>
      </c>
      <c r="E617" s="183" t="s">
        <v>631</v>
      </c>
      <c r="F617" s="137" t="s">
        <v>258</v>
      </c>
      <c r="G617" s="166" t="s">
        <v>632</v>
      </c>
      <c r="H617" s="24">
        <v>1</v>
      </c>
      <c r="I617" s="63">
        <v>1130865</v>
      </c>
      <c r="J617" s="63">
        <v>565432.5</v>
      </c>
      <c r="K617" s="26" t="s">
        <v>1212</v>
      </c>
      <c r="L617" s="3">
        <v>1</v>
      </c>
      <c r="M617" s="60">
        <v>1130865</v>
      </c>
      <c r="N617" s="60">
        <v>565432.5</v>
      </c>
      <c r="O617" s="24" t="s">
        <v>1497</v>
      </c>
    </row>
    <row r="618" spans="1:15" s="11" customFormat="1" ht="32.25" customHeight="1" x14ac:dyDescent="0.2">
      <c r="A618" s="30">
        <v>87</v>
      </c>
      <c r="B618" s="52" t="s">
        <v>704</v>
      </c>
      <c r="C618" s="26">
        <v>15</v>
      </c>
      <c r="D618" s="26">
        <v>302</v>
      </c>
      <c r="E618" s="183" t="s">
        <v>631</v>
      </c>
      <c r="F618" s="137" t="s">
        <v>258</v>
      </c>
      <c r="G618" s="166" t="s">
        <v>632</v>
      </c>
      <c r="H618" s="24">
        <v>1</v>
      </c>
      <c r="I618" s="63">
        <v>1130865</v>
      </c>
      <c r="J618" s="63">
        <v>565432.5</v>
      </c>
      <c r="K618" s="26" t="s">
        <v>1313</v>
      </c>
      <c r="L618" s="3">
        <v>1</v>
      </c>
      <c r="M618" s="60">
        <v>1122825</v>
      </c>
      <c r="N618" s="60">
        <v>561412.5</v>
      </c>
      <c r="O618" s="24" t="s">
        <v>1533</v>
      </c>
    </row>
    <row r="619" spans="1:15" s="11" customFormat="1" ht="44.25" customHeight="1" x14ac:dyDescent="0.2">
      <c r="A619" s="30">
        <v>88</v>
      </c>
      <c r="B619" s="52" t="s">
        <v>707</v>
      </c>
      <c r="C619" s="26">
        <v>15</v>
      </c>
      <c r="D619" s="26">
        <v>302</v>
      </c>
      <c r="E619" s="183" t="s">
        <v>631</v>
      </c>
      <c r="F619" s="137" t="s">
        <v>258</v>
      </c>
      <c r="G619" s="166" t="s">
        <v>632</v>
      </c>
      <c r="H619" s="24">
        <v>1</v>
      </c>
      <c r="I619" s="63">
        <v>1130865</v>
      </c>
      <c r="J619" s="63">
        <v>565432.5</v>
      </c>
      <c r="K619" s="26" t="s">
        <v>1314</v>
      </c>
      <c r="L619" s="3">
        <v>1</v>
      </c>
      <c r="M619" s="60">
        <v>1122825</v>
      </c>
      <c r="N619" s="60">
        <v>561412.5</v>
      </c>
      <c r="O619" s="24" t="s">
        <v>1533</v>
      </c>
    </row>
    <row r="620" spans="1:15" s="11" customFormat="1" ht="32.25" customHeight="1" x14ac:dyDescent="0.2">
      <c r="A620" s="30">
        <v>89</v>
      </c>
      <c r="B620" s="52" t="s">
        <v>714</v>
      </c>
      <c r="C620" s="26">
        <v>15</v>
      </c>
      <c r="D620" s="26">
        <v>302</v>
      </c>
      <c r="E620" s="183" t="s">
        <v>643</v>
      </c>
      <c r="F620" s="137" t="s">
        <v>258</v>
      </c>
      <c r="G620" s="166" t="s">
        <v>644</v>
      </c>
      <c r="H620" s="24">
        <v>1</v>
      </c>
      <c r="I620" s="63">
        <v>1130865</v>
      </c>
      <c r="J620" s="63">
        <v>565432.5</v>
      </c>
      <c r="K620" s="26" t="s">
        <v>1293</v>
      </c>
      <c r="L620" s="3">
        <v>1</v>
      </c>
      <c r="M620" s="60">
        <v>1130865</v>
      </c>
      <c r="N620" s="60">
        <v>565432.5</v>
      </c>
      <c r="O620" s="24" t="s">
        <v>1475</v>
      </c>
    </row>
    <row r="621" spans="1:15" s="11" customFormat="1" ht="32.25" customHeight="1" x14ac:dyDescent="0.2">
      <c r="A621" s="30">
        <v>90</v>
      </c>
      <c r="B621" s="52" t="s">
        <v>719</v>
      </c>
      <c r="C621" s="26">
        <v>15</v>
      </c>
      <c r="D621" s="26">
        <v>302</v>
      </c>
      <c r="E621" s="183" t="s">
        <v>631</v>
      </c>
      <c r="F621" s="137" t="s">
        <v>258</v>
      </c>
      <c r="G621" s="166" t="s">
        <v>632</v>
      </c>
      <c r="H621" s="24">
        <v>1</v>
      </c>
      <c r="I621" s="63">
        <v>1130865</v>
      </c>
      <c r="J621" s="63">
        <v>565432.5</v>
      </c>
      <c r="K621" s="26" t="s">
        <v>1288</v>
      </c>
      <c r="L621" s="3">
        <v>1</v>
      </c>
      <c r="M621" s="60">
        <v>1122690</v>
      </c>
      <c r="N621" s="60">
        <v>561345</v>
      </c>
      <c r="O621" s="182" t="s">
        <v>1532</v>
      </c>
    </row>
    <row r="622" spans="1:15" s="11" customFormat="1" ht="32.25" customHeight="1" x14ac:dyDescent="0.2">
      <c r="A622" s="30">
        <v>91</v>
      </c>
      <c r="B622" s="52" t="s">
        <v>721</v>
      </c>
      <c r="C622" s="26">
        <v>15</v>
      </c>
      <c r="D622" s="26">
        <v>302</v>
      </c>
      <c r="E622" s="183" t="s">
        <v>631</v>
      </c>
      <c r="F622" s="137" t="s">
        <v>258</v>
      </c>
      <c r="G622" s="166" t="s">
        <v>632</v>
      </c>
      <c r="H622" s="24">
        <v>1</v>
      </c>
      <c r="I622" s="63">
        <v>1130865</v>
      </c>
      <c r="J622" s="63">
        <v>565432.5</v>
      </c>
      <c r="K622" s="26" t="s">
        <v>1273</v>
      </c>
      <c r="L622" s="3">
        <v>1</v>
      </c>
      <c r="M622" s="60">
        <v>997978.03</v>
      </c>
      <c r="N622" s="60">
        <v>498989.01</v>
      </c>
      <c r="O622" s="52" t="s">
        <v>1489</v>
      </c>
    </row>
    <row r="623" spans="1:15" s="11" customFormat="1" ht="32.25" customHeight="1" x14ac:dyDescent="0.2">
      <c r="A623" s="30">
        <v>92</v>
      </c>
      <c r="B623" s="52" t="s">
        <v>722</v>
      </c>
      <c r="C623" s="26">
        <v>15</v>
      </c>
      <c r="D623" s="26">
        <v>302</v>
      </c>
      <c r="E623" s="183" t="s">
        <v>631</v>
      </c>
      <c r="F623" s="137" t="s">
        <v>258</v>
      </c>
      <c r="G623" s="166" t="s">
        <v>632</v>
      </c>
      <c r="H623" s="24">
        <v>1</v>
      </c>
      <c r="I623" s="63">
        <v>1130865</v>
      </c>
      <c r="J623" s="63">
        <v>565432.5</v>
      </c>
      <c r="K623" s="26" t="s">
        <v>1166</v>
      </c>
      <c r="L623" s="3">
        <v>1</v>
      </c>
      <c r="M623" s="60">
        <v>1130865</v>
      </c>
      <c r="N623" s="60">
        <v>565432.5</v>
      </c>
      <c r="O623" s="52" t="s">
        <v>1486</v>
      </c>
    </row>
    <row r="624" spans="1:15" s="11" customFormat="1" ht="32.25" customHeight="1" x14ac:dyDescent="0.2">
      <c r="A624" s="30">
        <v>93</v>
      </c>
      <c r="B624" s="52" t="s">
        <v>726</v>
      </c>
      <c r="C624" s="26">
        <v>15</v>
      </c>
      <c r="D624" s="26">
        <v>302</v>
      </c>
      <c r="E624" s="183" t="s">
        <v>631</v>
      </c>
      <c r="F624" s="137" t="s">
        <v>258</v>
      </c>
      <c r="G624" s="166" t="s">
        <v>632</v>
      </c>
      <c r="H624" s="24">
        <v>1</v>
      </c>
      <c r="I624" s="63">
        <v>795119.45</v>
      </c>
      <c r="J624" s="63">
        <v>397559.72</v>
      </c>
      <c r="K624" s="26" t="s">
        <v>1186</v>
      </c>
      <c r="L624" s="3">
        <v>1</v>
      </c>
      <c r="M624" s="60">
        <v>750875.46</v>
      </c>
      <c r="N624" s="60">
        <v>375437.73</v>
      </c>
      <c r="O624" s="182" t="s">
        <v>1532</v>
      </c>
    </row>
    <row r="625" spans="1:15" s="11" customFormat="1" ht="32.25" customHeight="1" x14ac:dyDescent="0.2">
      <c r="A625" s="30">
        <v>94</v>
      </c>
      <c r="B625" s="52" t="s">
        <v>727</v>
      </c>
      <c r="C625" s="26">
        <v>15</v>
      </c>
      <c r="D625" s="26">
        <v>302</v>
      </c>
      <c r="E625" s="183" t="s">
        <v>631</v>
      </c>
      <c r="F625" s="137" t="s">
        <v>258</v>
      </c>
      <c r="G625" s="166" t="s">
        <v>632</v>
      </c>
      <c r="H625" s="24">
        <v>1</v>
      </c>
      <c r="I625" s="63">
        <v>1130865</v>
      </c>
      <c r="J625" s="63">
        <v>565432.5</v>
      </c>
      <c r="K625" s="26" t="s">
        <v>1174</v>
      </c>
      <c r="L625" s="3">
        <v>1</v>
      </c>
      <c r="M625" s="60">
        <v>1130865</v>
      </c>
      <c r="N625" s="60">
        <v>565432.5</v>
      </c>
      <c r="O625" s="52" t="s">
        <v>1467</v>
      </c>
    </row>
    <row r="626" spans="1:15" s="11" customFormat="1" ht="32.25" customHeight="1" x14ac:dyDescent="0.2">
      <c r="A626" s="30">
        <v>95</v>
      </c>
      <c r="B626" s="52" t="s">
        <v>728</v>
      </c>
      <c r="C626" s="26">
        <v>15</v>
      </c>
      <c r="D626" s="26">
        <v>302</v>
      </c>
      <c r="E626" s="183" t="s">
        <v>631</v>
      </c>
      <c r="F626" s="137" t="s">
        <v>258</v>
      </c>
      <c r="G626" s="166" t="s">
        <v>632</v>
      </c>
      <c r="H626" s="24">
        <v>1</v>
      </c>
      <c r="I626" s="63">
        <v>1130865</v>
      </c>
      <c r="J626" s="63">
        <v>565432.5</v>
      </c>
      <c r="K626" s="26" t="s">
        <v>1209</v>
      </c>
      <c r="L626" s="3">
        <v>1</v>
      </c>
      <c r="M626" s="60">
        <v>1122690</v>
      </c>
      <c r="N626" s="60">
        <v>561345</v>
      </c>
      <c r="O626" s="24" t="s">
        <v>1532</v>
      </c>
    </row>
    <row r="627" spans="1:15" s="11" customFormat="1" ht="32.25" customHeight="1" x14ac:dyDescent="0.2">
      <c r="A627" s="30">
        <v>96</v>
      </c>
      <c r="B627" s="52" t="s">
        <v>729</v>
      </c>
      <c r="C627" s="26">
        <v>15</v>
      </c>
      <c r="D627" s="26">
        <v>302</v>
      </c>
      <c r="E627" s="183" t="s">
        <v>631</v>
      </c>
      <c r="F627" s="137" t="s">
        <v>258</v>
      </c>
      <c r="G627" s="166" t="s">
        <v>632</v>
      </c>
      <c r="H627" s="24">
        <v>1</v>
      </c>
      <c r="I627" s="63">
        <v>1130865</v>
      </c>
      <c r="J627" s="63">
        <v>565432.5</v>
      </c>
      <c r="K627" s="26" t="s">
        <v>1140</v>
      </c>
      <c r="L627" s="3">
        <v>1</v>
      </c>
      <c r="M627" s="60">
        <v>1122825</v>
      </c>
      <c r="N627" s="60">
        <v>561412.5</v>
      </c>
      <c r="O627" s="182" t="s">
        <v>1528</v>
      </c>
    </row>
    <row r="628" spans="1:15" s="11" customFormat="1" ht="32.25" customHeight="1" x14ac:dyDescent="0.2">
      <c r="A628" s="30">
        <v>97</v>
      </c>
      <c r="B628" s="52" t="s">
        <v>730</v>
      </c>
      <c r="C628" s="26">
        <v>15</v>
      </c>
      <c r="D628" s="26">
        <v>302</v>
      </c>
      <c r="E628" s="183" t="s">
        <v>631</v>
      </c>
      <c r="F628" s="137" t="s">
        <v>258</v>
      </c>
      <c r="G628" s="166" t="s">
        <v>632</v>
      </c>
      <c r="H628" s="24">
        <v>1</v>
      </c>
      <c r="I628" s="63">
        <v>1130865</v>
      </c>
      <c r="J628" s="63">
        <v>565432.5</v>
      </c>
      <c r="K628" s="26" t="s">
        <v>1150</v>
      </c>
      <c r="L628" s="3">
        <v>1</v>
      </c>
      <c r="M628" s="68">
        <v>1122690</v>
      </c>
      <c r="N628" s="68">
        <v>561345</v>
      </c>
      <c r="O628" s="24" t="s">
        <v>1533</v>
      </c>
    </row>
    <row r="629" spans="1:15" s="11" customFormat="1" ht="32.25" customHeight="1" x14ac:dyDescent="0.2">
      <c r="A629" s="30">
        <v>98</v>
      </c>
      <c r="B629" s="52" t="s">
        <v>731</v>
      </c>
      <c r="C629" s="26">
        <v>15</v>
      </c>
      <c r="D629" s="26">
        <v>302</v>
      </c>
      <c r="E629" s="183" t="s">
        <v>631</v>
      </c>
      <c r="F629" s="137" t="s">
        <v>258</v>
      </c>
      <c r="G629" s="166" t="s">
        <v>632</v>
      </c>
      <c r="H629" s="24">
        <v>1</v>
      </c>
      <c r="I629" s="63">
        <v>1130865</v>
      </c>
      <c r="J629" s="63">
        <v>565432.5</v>
      </c>
      <c r="K629" s="26" t="s">
        <v>1185</v>
      </c>
      <c r="L629" s="3">
        <v>1</v>
      </c>
      <c r="M629" s="60">
        <v>1130865</v>
      </c>
      <c r="N629" s="60">
        <v>565432.5</v>
      </c>
      <c r="O629" s="52" t="s">
        <v>1447</v>
      </c>
    </row>
    <row r="630" spans="1:15" s="11" customFormat="1" ht="32.25" customHeight="1" x14ac:dyDescent="0.2">
      <c r="A630" s="30">
        <v>99</v>
      </c>
      <c r="B630" s="52" t="s">
        <v>732</v>
      </c>
      <c r="C630" s="26">
        <v>15</v>
      </c>
      <c r="D630" s="26">
        <v>302</v>
      </c>
      <c r="E630" s="183" t="s">
        <v>631</v>
      </c>
      <c r="F630" s="137" t="s">
        <v>258</v>
      </c>
      <c r="G630" s="166" t="s">
        <v>632</v>
      </c>
      <c r="H630" s="24">
        <v>1</v>
      </c>
      <c r="I630" s="63">
        <v>1026118.6</v>
      </c>
      <c r="J630" s="63">
        <v>513059</v>
      </c>
      <c r="K630" s="26" t="s">
        <v>1172</v>
      </c>
      <c r="L630" s="3">
        <v>1</v>
      </c>
      <c r="M630" s="60">
        <v>994696.74</v>
      </c>
      <c r="N630" s="60">
        <v>497348.37</v>
      </c>
      <c r="O630" s="52" t="s">
        <v>1488</v>
      </c>
    </row>
    <row r="631" spans="1:15" s="11" customFormat="1" ht="32.25" customHeight="1" x14ac:dyDescent="0.2">
      <c r="A631" s="30">
        <v>100</v>
      </c>
      <c r="B631" s="52" t="s">
        <v>733</v>
      </c>
      <c r="C631" s="26">
        <v>15</v>
      </c>
      <c r="D631" s="26">
        <v>302</v>
      </c>
      <c r="E631" s="183" t="s">
        <v>631</v>
      </c>
      <c r="F631" s="137" t="s">
        <v>258</v>
      </c>
      <c r="G631" s="166" t="s">
        <v>632</v>
      </c>
      <c r="H631" s="24">
        <v>1</v>
      </c>
      <c r="I631" s="63">
        <v>1120228.24</v>
      </c>
      <c r="J631" s="63">
        <v>560114.12</v>
      </c>
      <c r="K631" s="26" t="s">
        <v>1195</v>
      </c>
      <c r="L631" s="3">
        <v>1</v>
      </c>
      <c r="M631" s="60">
        <v>1081982.8799999999</v>
      </c>
      <c r="N631" s="60">
        <v>540991.43999999994</v>
      </c>
      <c r="O631" s="24" t="s">
        <v>1533</v>
      </c>
    </row>
    <row r="632" spans="1:15" s="11" customFormat="1" ht="32.25" customHeight="1" x14ac:dyDescent="0.2">
      <c r="A632" s="30">
        <v>101</v>
      </c>
      <c r="B632" s="52" t="s">
        <v>734</v>
      </c>
      <c r="C632" s="26">
        <v>15</v>
      </c>
      <c r="D632" s="26">
        <v>302</v>
      </c>
      <c r="E632" s="183" t="s">
        <v>631</v>
      </c>
      <c r="F632" s="137" t="s">
        <v>258</v>
      </c>
      <c r="G632" s="166" t="s">
        <v>632</v>
      </c>
      <c r="H632" s="24">
        <v>1</v>
      </c>
      <c r="I632" s="63">
        <v>1130865</v>
      </c>
      <c r="J632" s="63">
        <v>565432.5</v>
      </c>
      <c r="K632" s="26" t="s">
        <v>1212</v>
      </c>
      <c r="L632" s="3">
        <v>1</v>
      </c>
      <c r="M632" s="60">
        <v>1047876.35</v>
      </c>
      <c r="N632" s="60">
        <v>523938.17</v>
      </c>
      <c r="O632" s="24" t="s">
        <v>1529</v>
      </c>
    </row>
    <row r="633" spans="1:15" s="11" customFormat="1" ht="32.25" customHeight="1" x14ac:dyDescent="0.2">
      <c r="A633" s="30">
        <v>102</v>
      </c>
      <c r="B633" s="52" t="s">
        <v>735</v>
      </c>
      <c r="C633" s="26">
        <v>15</v>
      </c>
      <c r="D633" s="26">
        <v>302</v>
      </c>
      <c r="E633" s="183" t="s">
        <v>631</v>
      </c>
      <c r="F633" s="137" t="s">
        <v>258</v>
      </c>
      <c r="G633" s="166" t="s">
        <v>632</v>
      </c>
      <c r="H633" s="24">
        <v>1</v>
      </c>
      <c r="I633" s="63">
        <v>1099151.76</v>
      </c>
      <c r="J633" s="63">
        <v>549575.88</v>
      </c>
      <c r="K633" s="26" t="s">
        <v>1181</v>
      </c>
      <c r="L633" s="3">
        <v>1</v>
      </c>
      <c r="M633" s="60">
        <v>1087737.76</v>
      </c>
      <c r="N633" s="60">
        <v>543868.88</v>
      </c>
      <c r="O633" s="24" t="s">
        <v>1533</v>
      </c>
    </row>
    <row r="634" spans="1:15" s="11" customFormat="1" ht="32.25" customHeight="1" x14ac:dyDescent="0.2">
      <c r="A634" s="30">
        <v>103</v>
      </c>
      <c r="B634" s="52" t="s">
        <v>736</v>
      </c>
      <c r="C634" s="26">
        <v>15</v>
      </c>
      <c r="D634" s="26">
        <v>302</v>
      </c>
      <c r="E634" s="183" t="s">
        <v>638</v>
      </c>
      <c r="F634" s="137" t="s">
        <v>263</v>
      </c>
      <c r="G634" s="166" t="s">
        <v>639</v>
      </c>
      <c r="H634" s="24">
        <v>1</v>
      </c>
      <c r="I634" s="63">
        <v>2214491.2200000002</v>
      </c>
      <c r="J634" s="63">
        <v>1107245.6099999999</v>
      </c>
      <c r="K634" s="26" t="s">
        <v>1222</v>
      </c>
      <c r="L634" s="3">
        <v>1</v>
      </c>
      <c r="M634" s="60">
        <v>2142491.2200000002</v>
      </c>
      <c r="N634" s="60">
        <v>1071245.6100000001</v>
      </c>
      <c r="O634" s="52" t="s">
        <v>1437</v>
      </c>
    </row>
    <row r="635" spans="1:15" s="11" customFormat="1" ht="32.25" customHeight="1" x14ac:dyDescent="0.2">
      <c r="A635" s="30">
        <v>104</v>
      </c>
      <c r="B635" s="52" t="s">
        <v>738</v>
      </c>
      <c r="C635" s="26">
        <v>15</v>
      </c>
      <c r="D635" s="26">
        <v>302</v>
      </c>
      <c r="E635" s="183" t="s">
        <v>631</v>
      </c>
      <c r="F635" s="137" t="s">
        <v>258</v>
      </c>
      <c r="G635" s="166" t="s">
        <v>632</v>
      </c>
      <c r="H635" s="24">
        <v>1</v>
      </c>
      <c r="I635" s="63">
        <v>1097816.92</v>
      </c>
      <c r="J635" s="63">
        <v>548908.46</v>
      </c>
      <c r="K635" s="26" t="s">
        <v>1139</v>
      </c>
      <c r="L635" s="3">
        <v>1</v>
      </c>
      <c r="M635" s="60">
        <v>1040505</v>
      </c>
      <c r="N635" s="60">
        <v>520252.5</v>
      </c>
      <c r="O635" s="24" t="s">
        <v>1532</v>
      </c>
    </row>
    <row r="636" spans="1:15" s="11" customFormat="1" ht="32.25" customHeight="1" x14ac:dyDescent="0.2">
      <c r="A636" s="30">
        <v>105</v>
      </c>
      <c r="B636" s="52" t="s">
        <v>739</v>
      </c>
      <c r="C636" s="26">
        <v>15</v>
      </c>
      <c r="D636" s="26">
        <v>302</v>
      </c>
      <c r="E636" s="183" t="s">
        <v>631</v>
      </c>
      <c r="F636" s="137" t="s">
        <v>258</v>
      </c>
      <c r="G636" s="166" t="s">
        <v>632</v>
      </c>
      <c r="H636" s="24">
        <v>1</v>
      </c>
      <c r="I636" s="63">
        <v>1130865</v>
      </c>
      <c r="J636" s="63">
        <v>565432.5</v>
      </c>
      <c r="K636" s="26" t="s">
        <v>1276</v>
      </c>
      <c r="L636" s="3">
        <v>1</v>
      </c>
      <c r="M636" s="60">
        <v>962492.05</v>
      </c>
      <c r="N636" s="60">
        <v>481246.02</v>
      </c>
      <c r="O636" s="24" t="s">
        <v>1525</v>
      </c>
    </row>
    <row r="637" spans="1:15" ht="51" customHeight="1" x14ac:dyDescent="0.2">
      <c r="A637" s="30">
        <v>106</v>
      </c>
      <c r="B637" s="95" t="s">
        <v>686</v>
      </c>
      <c r="C637" s="19">
        <v>15</v>
      </c>
      <c r="D637" s="19">
        <v>302</v>
      </c>
      <c r="E637" s="103" t="s">
        <v>257</v>
      </c>
      <c r="F637" s="95" t="s">
        <v>258</v>
      </c>
      <c r="G637" s="52"/>
      <c r="H637" s="24">
        <v>1</v>
      </c>
      <c r="I637" s="41">
        <v>1129425</v>
      </c>
      <c r="J637" s="41">
        <v>564712.5</v>
      </c>
      <c r="K637" s="181">
        <v>41781</v>
      </c>
      <c r="L637" s="24">
        <v>1</v>
      </c>
      <c r="M637" s="41">
        <v>1122825</v>
      </c>
      <c r="N637" s="41">
        <v>561412.5</v>
      </c>
      <c r="O637" s="173" t="s">
        <v>1528</v>
      </c>
    </row>
    <row r="638" spans="1:15" s="11" customFormat="1" ht="69" customHeight="1" x14ac:dyDescent="0.2">
      <c r="A638" s="30">
        <v>107</v>
      </c>
      <c r="B638" s="52" t="s">
        <v>788</v>
      </c>
      <c r="C638" s="26">
        <v>18</v>
      </c>
      <c r="D638" s="26">
        <v>202</v>
      </c>
      <c r="E638" s="183"/>
      <c r="F638" s="137"/>
      <c r="G638" s="166"/>
      <c r="H638" s="24">
        <v>1</v>
      </c>
      <c r="I638" s="63">
        <v>900000</v>
      </c>
      <c r="J638" s="63">
        <f>400000+500000</f>
        <v>900000</v>
      </c>
      <c r="K638" s="26" t="s">
        <v>822</v>
      </c>
      <c r="L638" s="3">
        <v>1</v>
      </c>
      <c r="M638" s="60">
        <f>39451.3+54686.78+72291.57+180096.42+73206.24+78780.65+135010.41+163002.7</f>
        <v>796526.07000000007</v>
      </c>
      <c r="N638" s="60">
        <f>39451.3+54686.78+72291.57+180096.42+73206.24+78780.65+135010.41+163002.7</f>
        <v>796526.07000000007</v>
      </c>
      <c r="O638" s="52" t="s">
        <v>1450</v>
      </c>
    </row>
    <row r="639" spans="1:15" s="11" customFormat="1" ht="47.25" customHeight="1" x14ac:dyDescent="0.2">
      <c r="A639" s="30">
        <v>108</v>
      </c>
      <c r="B639" s="52" t="s">
        <v>794</v>
      </c>
      <c r="C639" s="26">
        <v>18</v>
      </c>
      <c r="D639" s="26">
        <v>202</v>
      </c>
      <c r="E639" s="183"/>
      <c r="F639" s="137"/>
      <c r="G639" s="166"/>
      <c r="H639" s="24">
        <v>1</v>
      </c>
      <c r="I639" s="63">
        <v>900000</v>
      </c>
      <c r="J639" s="63">
        <f>400000+500000</f>
        <v>900000</v>
      </c>
      <c r="K639" s="26" t="s">
        <v>825</v>
      </c>
      <c r="L639" s="3">
        <v>1</v>
      </c>
      <c r="M639" s="60">
        <f>31955.46+46936.79+59431.01+246383.43+183083.58+134014.22+100236.52+32065.68-2905.96</f>
        <v>831200.7300000001</v>
      </c>
      <c r="N639" s="60">
        <f>31955.46+46936.79+59431.01+246383.43+183083.58+134014.22+100236.52+32065.68-2905.96</f>
        <v>831200.7300000001</v>
      </c>
      <c r="O639" s="52" t="s">
        <v>1439</v>
      </c>
    </row>
    <row r="640" spans="1:15" s="11" customFormat="1" ht="42.75" customHeight="1" x14ac:dyDescent="0.2">
      <c r="A640" s="30">
        <v>109</v>
      </c>
      <c r="B640" s="52" t="s">
        <v>905</v>
      </c>
      <c r="C640" s="26">
        <v>16</v>
      </c>
      <c r="D640" s="26">
        <v>101</v>
      </c>
      <c r="E640" s="183" t="s">
        <v>235</v>
      </c>
      <c r="F640" s="137" t="s">
        <v>236</v>
      </c>
      <c r="G640" s="166" t="s">
        <v>994</v>
      </c>
      <c r="H640" s="24">
        <v>1</v>
      </c>
      <c r="I640" s="63">
        <v>199070.87</v>
      </c>
      <c r="J640" s="63">
        <f>74651.57+24883.86</f>
        <v>99535.430000000008</v>
      </c>
      <c r="K640" s="26" t="s">
        <v>1326</v>
      </c>
      <c r="L640" s="3">
        <v>1</v>
      </c>
      <c r="M640" s="60">
        <v>156858.49</v>
      </c>
      <c r="N640" s="60">
        <v>78429.240000000005</v>
      </c>
      <c r="O640" s="24" t="s">
        <v>1407</v>
      </c>
    </row>
    <row r="641" spans="1:15" s="11" customFormat="1" ht="32.25" customHeight="1" x14ac:dyDescent="0.2">
      <c r="A641" s="30">
        <v>110</v>
      </c>
      <c r="B641" s="52" t="s">
        <v>933</v>
      </c>
      <c r="C641" s="26">
        <v>16</v>
      </c>
      <c r="D641" s="26">
        <v>101</v>
      </c>
      <c r="E641" s="183" t="s">
        <v>235</v>
      </c>
      <c r="F641" s="137" t="s">
        <v>236</v>
      </c>
      <c r="G641" s="166" t="s">
        <v>956</v>
      </c>
      <c r="H641" s="24">
        <v>1</v>
      </c>
      <c r="I641" s="63">
        <v>437286.14</v>
      </c>
      <c r="J641" s="63">
        <v>240507.38</v>
      </c>
      <c r="K641" s="26" t="s">
        <v>1351</v>
      </c>
      <c r="L641" s="3">
        <v>1</v>
      </c>
      <c r="M641" s="60">
        <v>437286.14</v>
      </c>
      <c r="N641" s="60">
        <v>240507.38</v>
      </c>
      <c r="O641" s="24" t="s">
        <v>1417</v>
      </c>
    </row>
    <row r="642" spans="1:15" s="11" customFormat="1" ht="41.25" customHeight="1" x14ac:dyDescent="0.2">
      <c r="A642" s="30">
        <v>111</v>
      </c>
      <c r="B642" s="52" t="s">
        <v>1063</v>
      </c>
      <c r="C642" s="26">
        <v>17</v>
      </c>
      <c r="D642" s="26">
        <v>103</v>
      </c>
      <c r="E642" s="183" t="s">
        <v>249</v>
      </c>
      <c r="F642" s="137" t="s">
        <v>250</v>
      </c>
      <c r="G642" s="166" t="s">
        <v>1036</v>
      </c>
      <c r="H642" s="24">
        <v>1</v>
      </c>
      <c r="I642" s="63">
        <v>2315090.33</v>
      </c>
      <c r="J642" s="63">
        <v>1157545.1599999999</v>
      </c>
      <c r="K642" s="26" t="s">
        <v>1180</v>
      </c>
      <c r="L642" s="3">
        <v>1</v>
      </c>
      <c r="M642" s="60">
        <v>2231692.46</v>
      </c>
      <c r="N642" s="60">
        <v>1115846.23</v>
      </c>
      <c r="O642" s="24" t="s">
        <v>1405</v>
      </c>
    </row>
    <row r="643" spans="1:15" s="11" customFormat="1" ht="32.25" customHeight="1" x14ac:dyDescent="0.2">
      <c r="A643" s="30">
        <v>112</v>
      </c>
      <c r="B643" s="52" t="s">
        <v>1029</v>
      </c>
      <c r="C643" s="26">
        <v>17</v>
      </c>
      <c r="D643" s="26">
        <v>103</v>
      </c>
      <c r="E643" s="183" t="s">
        <v>249</v>
      </c>
      <c r="F643" s="137" t="s">
        <v>250</v>
      </c>
      <c r="G643" s="166" t="s">
        <v>1041</v>
      </c>
      <c r="H643" s="24">
        <v>1</v>
      </c>
      <c r="I643" s="63">
        <v>2678542</v>
      </c>
      <c r="J643" s="63">
        <v>1339271</v>
      </c>
      <c r="K643" s="26" t="s">
        <v>1149</v>
      </c>
      <c r="L643" s="3">
        <v>1</v>
      </c>
      <c r="M643" s="60">
        <v>2678542</v>
      </c>
      <c r="N643" s="60">
        <v>1339271</v>
      </c>
      <c r="O643" s="24" t="s">
        <v>1413</v>
      </c>
    </row>
    <row r="644" spans="1:15" s="11" customFormat="1" ht="44.25" customHeight="1" x14ac:dyDescent="0.2">
      <c r="A644" s="30">
        <v>113</v>
      </c>
      <c r="B644" s="52" t="s">
        <v>1032</v>
      </c>
      <c r="C644" s="26">
        <v>17</v>
      </c>
      <c r="D644" s="26">
        <v>103</v>
      </c>
      <c r="E644" s="183" t="s">
        <v>247</v>
      </c>
      <c r="F644" s="137" t="s">
        <v>248</v>
      </c>
      <c r="G644" s="166" t="s">
        <v>1038</v>
      </c>
      <c r="H644" s="24">
        <v>1</v>
      </c>
      <c r="I644" s="63">
        <v>2591856.85</v>
      </c>
      <c r="J644" s="63">
        <v>1295928.42</v>
      </c>
      <c r="K644" s="26" t="s">
        <v>1138</v>
      </c>
      <c r="L644" s="3">
        <v>1</v>
      </c>
      <c r="M644" s="60">
        <v>2559252.27</v>
      </c>
      <c r="N644" s="60">
        <v>1279626.1299999999</v>
      </c>
      <c r="O644" s="24" t="s">
        <v>1405</v>
      </c>
    </row>
    <row r="645" spans="1:15" s="11" customFormat="1" ht="32.25" customHeight="1" x14ac:dyDescent="0.2">
      <c r="A645" s="30">
        <v>114</v>
      </c>
      <c r="B645" s="52" t="s">
        <v>798</v>
      </c>
      <c r="C645" s="26">
        <v>19</v>
      </c>
      <c r="D645" s="26">
        <v>202</v>
      </c>
      <c r="E645" s="183"/>
      <c r="F645" s="137"/>
      <c r="G645" s="166"/>
      <c r="H645" s="24">
        <v>1</v>
      </c>
      <c r="I645" s="63">
        <v>900000</v>
      </c>
      <c r="J645" s="63">
        <v>900000</v>
      </c>
      <c r="K645" s="26" t="s">
        <v>1120</v>
      </c>
      <c r="L645" s="3">
        <v>1</v>
      </c>
      <c r="M645" s="60">
        <v>698978.48</v>
      </c>
      <c r="N645" s="60">
        <v>698978.48</v>
      </c>
      <c r="O645" s="52" t="s">
        <v>1503</v>
      </c>
    </row>
    <row r="646" spans="1:15" s="11" customFormat="1" x14ac:dyDescent="0.2">
      <c r="A646" s="13"/>
      <c r="B646" s="52"/>
      <c r="C646" s="26"/>
      <c r="D646" s="26"/>
      <c r="E646" s="26"/>
      <c r="F646" s="137"/>
      <c r="G646" s="190"/>
      <c r="H646" s="10"/>
      <c r="I646" s="63"/>
      <c r="J646" s="63"/>
      <c r="K646" s="26"/>
      <c r="M646" s="31"/>
      <c r="N646" s="31"/>
      <c r="O646" s="31"/>
    </row>
    <row r="647" spans="1:15" s="11" customFormat="1" ht="16.5" thickBot="1" x14ac:dyDescent="0.25">
      <c r="A647" s="223" t="s">
        <v>2</v>
      </c>
      <c r="B647" s="223"/>
      <c r="C647" s="184"/>
      <c r="D647" s="184"/>
      <c r="E647" s="184"/>
      <c r="F647" s="184"/>
      <c r="G647" s="140"/>
      <c r="H647" s="187">
        <f>SUM(H532:H645)</f>
        <v>114</v>
      </c>
      <c r="I647" s="188">
        <f>SUM(I532:I645)</f>
        <v>262718704.36999995</v>
      </c>
      <c r="J647" s="188">
        <f>SUM(J532:J645)</f>
        <v>166379865.94</v>
      </c>
      <c r="K647" s="186">
        <f>COUNTA(K532:K645)</f>
        <v>114</v>
      </c>
      <c r="L647" s="187">
        <f>SUM(L532:L645)</f>
        <v>114</v>
      </c>
      <c r="M647" s="188">
        <f>SUM(M532:M645)</f>
        <v>252051886.50999993</v>
      </c>
      <c r="N647" s="188">
        <f>SUM(N532:N645)</f>
        <v>159138094.43999997</v>
      </c>
      <c r="O647" s="186">
        <f>COUNTA(O532:O646)</f>
        <v>114</v>
      </c>
    </row>
    <row r="648" spans="1:15" ht="16.5" thickTop="1" x14ac:dyDescent="0.2">
      <c r="A648" s="6"/>
      <c r="B648" s="6"/>
      <c r="C648" s="6"/>
      <c r="D648" s="7"/>
      <c r="E648" s="7"/>
      <c r="F648" s="135"/>
      <c r="G648" s="145"/>
      <c r="I648" s="8"/>
      <c r="J648" s="8"/>
      <c r="K648" s="9"/>
      <c r="M648" s="8"/>
      <c r="N648" s="8"/>
      <c r="O648" s="9"/>
    </row>
    <row r="649" spans="1:15" s="11" customFormat="1" ht="19.5" x14ac:dyDescent="0.2">
      <c r="A649" s="56" t="s">
        <v>17</v>
      </c>
      <c r="B649" s="56"/>
      <c r="C649" s="102"/>
      <c r="D649" s="102"/>
      <c r="E649" s="102"/>
      <c r="F649" s="136"/>
      <c r="G649" s="168"/>
      <c r="I649" s="31"/>
      <c r="J649" s="31"/>
      <c r="K649" s="31"/>
      <c r="M649" s="31"/>
      <c r="N649" s="31"/>
      <c r="O649" s="31"/>
    </row>
    <row r="650" spans="1:15" s="10" customFormat="1" ht="44.25" customHeight="1" x14ac:dyDescent="0.2">
      <c r="A650" s="47">
        <v>1</v>
      </c>
      <c r="B650" s="52" t="s">
        <v>81</v>
      </c>
      <c r="C650" s="26">
        <v>4</v>
      </c>
      <c r="D650" s="26">
        <v>301</v>
      </c>
      <c r="E650" s="26" t="s">
        <v>251</v>
      </c>
      <c r="F650" s="137" t="s">
        <v>252</v>
      </c>
      <c r="G650" s="137"/>
      <c r="H650" s="24">
        <v>1</v>
      </c>
      <c r="I650" s="60">
        <v>7158655</v>
      </c>
      <c r="J650" s="60">
        <v>7158655</v>
      </c>
      <c r="K650" s="24" t="s">
        <v>697</v>
      </c>
      <c r="L650" s="24">
        <v>1</v>
      </c>
      <c r="M650" s="60">
        <v>7158655</v>
      </c>
      <c r="N650" s="60">
        <v>7158655</v>
      </c>
      <c r="O650" s="24" t="s">
        <v>1485</v>
      </c>
    </row>
    <row r="651" spans="1:15" s="10" customFormat="1" ht="32.25" customHeight="1" x14ac:dyDescent="0.2">
      <c r="A651" s="47">
        <v>2</v>
      </c>
      <c r="B651" s="24" t="s">
        <v>75</v>
      </c>
      <c r="C651" s="26">
        <v>7</v>
      </c>
      <c r="D651" s="26">
        <v>301</v>
      </c>
      <c r="E651" s="26" t="s">
        <v>251</v>
      </c>
      <c r="F651" s="137" t="s">
        <v>252</v>
      </c>
      <c r="G651" s="137"/>
      <c r="H651" s="24">
        <v>1</v>
      </c>
      <c r="I651" s="60">
        <v>3947222.62</v>
      </c>
      <c r="J651" s="60">
        <v>3947222.62</v>
      </c>
      <c r="K651" s="24" t="s">
        <v>1327</v>
      </c>
      <c r="L651" s="24">
        <v>1</v>
      </c>
      <c r="M651" s="60">
        <v>3761199.44</v>
      </c>
      <c r="N651" s="60">
        <v>3761199.44</v>
      </c>
      <c r="O651" s="24" t="s">
        <v>1531</v>
      </c>
    </row>
    <row r="652" spans="1:15" s="10" customFormat="1" ht="44.25" customHeight="1" x14ac:dyDescent="0.2">
      <c r="A652" s="47">
        <v>3</v>
      </c>
      <c r="B652" s="24" t="s">
        <v>179</v>
      </c>
      <c r="C652" s="26">
        <v>7</v>
      </c>
      <c r="D652" s="26">
        <v>301</v>
      </c>
      <c r="E652" s="26" t="s">
        <v>251</v>
      </c>
      <c r="F652" s="137" t="s">
        <v>252</v>
      </c>
      <c r="G652" s="137"/>
      <c r="H652" s="24">
        <v>1</v>
      </c>
      <c r="I652" s="60">
        <v>4546155.2</v>
      </c>
      <c r="J652" s="60">
        <v>4546155.2</v>
      </c>
      <c r="K652" s="39" t="s">
        <v>536</v>
      </c>
      <c r="L652" s="24">
        <v>1</v>
      </c>
      <c r="M652" s="60">
        <v>3223890.39</v>
      </c>
      <c r="N652" s="60">
        <v>3223890.39</v>
      </c>
      <c r="O652" s="24" t="s">
        <v>1297</v>
      </c>
    </row>
    <row r="653" spans="1:15" s="10" customFormat="1" ht="42" customHeight="1" x14ac:dyDescent="0.2">
      <c r="A653" s="47">
        <v>4</v>
      </c>
      <c r="B653" s="24" t="s">
        <v>180</v>
      </c>
      <c r="C653" s="26">
        <v>7</v>
      </c>
      <c r="D653" s="26">
        <v>301</v>
      </c>
      <c r="E653" s="26" t="s">
        <v>251</v>
      </c>
      <c r="F653" s="137" t="s">
        <v>252</v>
      </c>
      <c r="G653" s="137"/>
      <c r="H653" s="24">
        <v>1</v>
      </c>
      <c r="I653" s="60">
        <v>2555461.2400000002</v>
      </c>
      <c r="J653" s="60">
        <v>2555461.2400000002</v>
      </c>
      <c r="K653" s="85" t="s">
        <v>1311</v>
      </c>
      <c r="L653" s="24">
        <v>1</v>
      </c>
      <c r="M653" s="60">
        <v>2345782.88</v>
      </c>
      <c r="N653" s="60">
        <v>2345782.88</v>
      </c>
      <c r="O653" s="24" t="s">
        <v>1419</v>
      </c>
    </row>
    <row r="654" spans="1:15" s="10" customFormat="1" ht="47.25" customHeight="1" x14ac:dyDescent="0.2">
      <c r="A654" s="47">
        <v>5</v>
      </c>
      <c r="B654" s="52" t="s">
        <v>497</v>
      </c>
      <c r="C654" s="26">
        <v>10</v>
      </c>
      <c r="D654" s="26">
        <v>101</v>
      </c>
      <c r="E654" s="26" t="s">
        <v>235</v>
      </c>
      <c r="F654" s="137" t="s">
        <v>236</v>
      </c>
      <c r="G654" s="198"/>
      <c r="H654" s="24">
        <v>1</v>
      </c>
      <c r="I654" s="60">
        <v>876091.05</v>
      </c>
      <c r="J654" s="60">
        <v>481850.08</v>
      </c>
      <c r="K654" s="39" t="s">
        <v>494</v>
      </c>
      <c r="L654" s="24">
        <v>1</v>
      </c>
      <c r="M654" s="60">
        <v>868537.12</v>
      </c>
      <c r="N654" s="60">
        <v>477695.42</v>
      </c>
      <c r="O654" s="24" t="s">
        <v>761</v>
      </c>
    </row>
    <row r="655" spans="1:15" ht="33" customHeight="1" x14ac:dyDescent="0.2">
      <c r="A655" s="47">
        <v>6</v>
      </c>
      <c r="B655" s="76" t="s">
        <v>431</v>
      </c>
      <c r="C655" s="26">
        <v>11</v>
      </c>
      <c r="D655" s="26">
        <v>101</v>
      </c>
      <c r="E655" s="26" t="s">
        <v>235</v>
      </c>
      <c r="F655" s="137" t="s">
        <v>236</v>
      </c>
      <c r="G655" s="190"/>
      <c r="H655" s="3">
        <v>1</v>
      </c>
      <c r="I655" s="60">
        <v>6823620</v>
      </c>
      <c r="J655" s="60">
        <f>2558857.5+852952.5</f>
        <v>3411810</v>
      </c>
      <c r="K655" s="85" t="s">
        <v>596</v>
      </c>
      <c r="L655" s="169">
        <v>1</v>
      </c>
      <c r="M655" s="60">
        <v>6708600</v>
      </c>
      <c r="N655" s="60">
        <v>3354300</v>
      </c>
      <c r="O655" s="60" t="s">
        <v>1081</v>
      </c>
    </row>
    <row r="656" spans="1:15" ht="33" customHeight="1" x14ac:dyDescent="0.2">
      <c r="A656" s="47">
        <v>7</v>
      </c>
      <c r="B656" s="76" t="s">
        <v>447</v>
      </c>
      <c r="C656" s="26">
        <v>11</v>
      </c>
      <c r="D656" s="26">
        <v>103</v>
      </c>
      <c r="E656" s="26" t="s">
        <v>247</v>
      </c>
      <c r="F656" s="137" t="s">
        <v>248</v>
      </c>
      <c r="G656" s="190"/>
      <c r="H656" s="3">
        <v>1</v>
      </c>
      <c r="I656" s="60">
        <v>1205977.6200000001</v>
      </c>
      <c r="J656" s="60">
        <f>452241.61+150747.2</f>
        <v>602988.81000000006</v>
      </c>
      <c r="K656" s="85" t="s">
        <v>1162</v>
      </c>
      <c r="L656" s="169">
        <v>1</v>
      </c>
      <c r="M656" s="60">
        <v>1205977.6200000001</v>
      </c>
      <c r="N656" s="60">
        <v>602988.81000000006</v>
      </c>
      <c r="O656" s="60" t="s">
        <v>685</v>
      </c>
    </row>
    <row r="657" spans="1:15" ht="33" customHeight="1" x14ac:dyDescent="0.2">
      <c r="A657" s="47">
        <v>8</v>
      </c>
      <c r="B657" s="76" t="s">
        <v>519</v>
      </c>
      <c r="C657" s="26">
        <v>13</v>
      </c>
      <c r="D657" s="26">
        <v>301</v>
      </c>
      <c r="E657" s="26" t="s">
        <v>251</v>
      </c>
      <c r="F657" s="137" t="s">
        <v>252</v>
      </c>
      <c r="G657" s="190"/>
      <c r="H657" s="3">
        <v>1</v>
      </c>
      <c r="I657" s="60">
        <v>4902283.8499999996</v>
      </c>
      <c r="J657" s="60">
        <v>4902283.8499999996</v>
      </c>
      <c r="K657" s="26" t="s">
        <v>1184</v>
      </c>
      <c r="L657" s="80">
        <v>1</v>
      </c>
      <c r="M657" s="60">
        <v>4630222.63</v>
      </c>
      <c r="N657" s="60">
        <v>4630222.63</v>
      </c>
      <c r="O657" s="60" t="s">
        <v>1535</v>
      </c>
    </row>
    <row r="658" spans="1:15" ht="42.75" customHeight="1" x14ac:dyDescent="0.2">
      <c r="A658" s="47">
        <v>9</v>
      </c>
      <c r="B658" s="76" t="s">
        <v>447</v>
      </c>
      <c r="C658" s="26">
        <v>15</v>
      </c>
      <c r="D658" s="26">
        <v>302</v>
      </c>
      <c r="E658" s="183" t="s">
        <v>666</v>
      </c>
      <c r="F658" s="137" t="s">
        <v>258</v>
      </c>
      <c r="G658" s="190" t="s">
        <v>632</v>
      </c>
      <c r="H658" s="3">
        <v>1</v>
      </c>
      <c r="I658" s="60">
        <v>1120875</v>
      </c>
      <c r="J658" s="60">
        <v>560437.5</v>
      </c>
      <c r="K658" s="26" t="s">
        <v>1093</v>
      </c>
      <c r="L658" s="169">
        <v>1</v>
      </c>
      <c r="M658" s="60">
        <v>1109153.8500000001</v>
      </c>
      <c r="N658" s="60">
        <v>554576.92000000004</v>
      </c>
      <c r="O658" s="60" t="s">
        <v>1387</v>
      </c>
    </row>
    <row r="659" spans="1:15" ht="33" customHeight="1" x14ac:dyDescent="0.2">
      <c r="A659" s="47">
        <v>10</v>
      </c>
      <c r="B659" s="76" t="s">
        <v>809</v>
      </c>
      <c r="C659" s="26">
        <v>18</v>
      </c>
      <c r="D659" s="26">
        <v>202</v>
      </c>
      <c r="E659" s="183"/>
      <c r="F659" s="137"/>
      <c r="G659" s="190"/>
      <c r="H659" s="3">
        <v>1</v>
      </c>
      <c r="I659" s="60">
        <f>400000+500000</f>
        <v>900000</v>
      </c>
      <c r="J659" s="60">
        <f>400000+500000</f>
        <v>900000</v>
      </c>
      <c r="K659" s="26" t="s">
        <v>1050</v>
      </c>
      <c r="L659" s="169">
        <v>1</v>
      </c>
      <c r="M659" s="60">
        <f>3436.75+64787.5+140171.37+90854.7+94866.65+190635.88+55305.91</f>
        <v>640058.76</v>
      </c>
      <c r="N659" s="60">
        <f>3436.75+64787.5+140171.37+90854.7+94866.65+190635.88+55305.91</f>
        <v>640058.76</v>
      </c>
      <c r="O659" s="58" t="s">
        <v>1455</v>
      </c>
    </row>
    <row r="660" spans="1:15" ht="33" customHeight="1" x14ac:dyDescent="0.2">
      <c r="A660" s="47">
        <v>11</v>
      </c>
      <c r="B660" s="76" t="s">
        <v>893</v>
      </c>
      <c r="C660" s="26">
        <v>16</v>
      </c>
      <c r="D660" s="26">
        <v>101</v>
      </c>
      <c r="E660" s="183" t="s">
        <v>235</v>
      </c>
      <c r="F660" s="137" t="s">
        <v>236</v>
      </c>
      <c r="G660" s="190" t="s">
        <v>987</v>
      </c>
      <c r="H660" s="3">
        <v>1</v>
      </c>
      <c r="I660" s="60">
        <v>1372643.83</v>
      </c>
      <c r="J660" s="60">
        <v>686321.91</v>
      </c>
      <c r="K660" s="26" t="s">
        <v>1311</v>
      </c>
      <c r="L660" s="169">
        <v>1</v>
      </c>
      <c r="M660" s="60">
        <v>1066389.56</v>
      </c>
      <c r="N660" s="60">
        <v>533194.78</v>
      </c>
      <c r="O660" s="85" t="s">
        <v>1434</v>
      </c>
    </row>
    <row r="661" spans="1:15" ht="33" customHeight="1" x14ac:dyDescent="0.2">
      <c r="A661" s="47">
        <v>12</v>
      </c>
      <c r="B661" s="76" t="s">
        <v>1015</v>
      </c>
      <c r="C661" s="26">
        <v>17</v>
      </c>
      <c r="D661" s="26">
        <v>103</v>
      </c>
      <c r="E661" s="183" t="s">
        <v>247</v>
      </c>
      <c r="F661" s="137" t="s">
        <v>248</v>
      </c>
      <c r="G661" s="190" t="s">
        <v>1033</v>
      </c>
      <c r="H661" s="3">
        <v>1</v>
      </c>
      <c r="I661" s="60">
        <v>596836.80000000005</v>
      </c>
      <c r="J661" s="60">
        <v>298418.39999999997</v>
      </c>
      <c r="K661" s="26" t="s">
        <v>1093</v>
      </c>
      <c r="L661" s="169">
        <v>1</v>
      </c>
      <c r="M661" s="60">
        <v>565036.80000000005</v>
      </c>
      <c r="N661" s="60">
        <v>282518.40000000002</v>
      </c>
      <c r="O661" s="85">
        <v>42003</v>
      </c>
    </row>
    <row r="662" spans="1:15" ht="40.5" customHeight="1" x14ac:dyDescent="0.2">
      <c r="A662" s="47">
        <v>13</v>
      </c>
      <c r="B662" s="52" t="s">
        <v>811</v>
      </c>
      <c r="C662" s="26">
        <v>19</v>
      </c>
      <c r="D662" s="26">
        <v>202</v>
      </c>
      <c r="E662" s="183"/>
      <c r="F662" s="137"/>
      <c r="G662" s="190"/>
      <c r="H662" s="3">
        <v>1</v>
      </c>
      <c r="I662" s="60">
        <v>900000</v>
      </c>
      <c r="J662" s="60">
        <v>900000</v>
      </c>
      <c r="K662" s="26" t="s">
        <v>1119</v>
      </c>
      <c r="L662" s="169">
        <v>1</v>
      </c>
      <c r="M662" s="60">
        <v>827079.21</v>
      </c>
      <c r="N662" s="60">
        <v>827079.21</v>
      </c>
      <c r="O662" s="174" t="s">
        <v>1504</v>
      </c>
    </row>
    <row r="663" spans="1:15" x14ac:dyDescent="0.2">
      <c r="B663" s="76"/>
      <c r="C663" s="26"/>
      <c r="D663" s="26"/>
      <c r="E663" s="26"/>
      <c r="F663" s="137"/>
      <c r="G663" s="190"/>
      <c r="I663" s="60"/>
      <c r="J663" s="60"/>
      <c r="K663" s="26"/>
      <c r="L663" s="130"/>
      <c r="M663" s="55"/>
      <c r="N663" s="55"/>
      <c r="O663" s="55"/>
    </row>
    <row r="664" spans="1:15" s="11" customFormat="1" ht="16.5" thickBot="1" x14ac:dyDescent="0.25">
      <c r="A664" s="223" t="s">
        <v>2</v>
      </c>
      <c r="B664" s="223"/>
      <c r="C664" s="184"/>
      <c r="D664" s="184"/>
      <c r="E664" s="184"/>
      <c r="F664" s="184"/>
      <c r="G664" s="140"/>
      <c r="H664" s="187">
        <f>SUM(H650:H663)</f>
        <v>13</v>
      </c>
      <c r="I664" s="188">
        <f>SUM(I650:I663)</f>
        <v>36905822.210000001</v>
      </c>
      <c r="J664" s="188">
        <f>SUM(J650:J663)</f>
        <v>30951604.609999996</v>
      </c>
      <c r="K664" s="186">
        <f>COUNTA(K650:K662)</f>
        <v>13</v>
      </c>
      <c r="L664" s="187">
        <f>SUM(L650:L663)</f>
        <v>13</v>
      </c>
      <c r="M664" s="188">
        <f>SUM(M650:M663)</f>
        <v>34110583.260000005</v>
      </c>
      <c r="N664" s="188">
        <f>SUM(N650:N663)</f>
        <v>28392162.640000004</v>
      </c>
      <c r="O664" s="186">
        <f>COUNTA(O650:O662)</f>
        <v>13</v>
      </c>
    </row>
    <row r="665" spans="1:15" ht="16.5" thickTop="1" x14ac:dyDescent="0.2">
      <c r="A665" s="14"/>
      <c r="B665" s="14"/>
      <c r="C665" s="14"/>
      <c r="D665" s="15"/>
      <c r="E665" s="7"/>
      <c r="F665" s="135"/>
      <c r="G665" s="143"/>
      <c r="I665" s="16"/>
      <c r="J665" s="16"/>
      <c r="K665" s="17"/>
      <c r="M665" s="16"/>
      <c r="N665" s="16"/>
      <c r="O665" s="17"/>
    </row>
    <row r="666" spans="1:15" ht="19.5" x14ac:dyDescent="0.2">
      <c r="A666" s="56" t="s">
        <v>18</v>
      </c>
      <c r="B666" s="56"/>
      <c r="C666" s="102"/>
      <c r="D666" s="102"/>
      <c r="E666" s="102"/>
      <c r="F666" s="136"/>
      <c r="G666" s="142"/>
      <c r="H666" s="3" t="str">
        <f>IF(I666&gt;0,1,"")</f>
        <v/>
      </c>
      <c r="I666" s="31"/>
      <c r="J666" s="31"/>
      <c r="K666" s="31"/>
      <c r="L666" s="3" t="str">
        <f>IF(M666&gt;0,1,"")</f>
        <v/>
      </c>
      <c r="M666" s="31"/>
      <c r="N666" s="31"/>
      <c r="O666" s="31"/>
    </row>
    <row r="667" spans="1:15" ht="37.5" customHeight="1" x14ac:dyDescent="0.2">
      <c r="A667" s="46">
        <v>1</v>
      </c>
      <c r="B667" s="52" t="s">
        <v>31</v>
      </c>
      <c r="C667" s="26">
        <v>2</v>
      </c>
      <c r="D667" s="26">
        <v>103</v>
      </c>
      <c r="E667" s="26" t="s">
        <v>239</v>
      </c>
      <c r="F667" s="137" t="s">
        <v>240</v>
      </c>
      <c r="G667" s="154" t="s">
        <v>340</v>
      </c>
      <c r="H667" s="80">
        <v>1</v>
      </c>
      <c r="I667" s="60">
        <v>13727751.98</v>
      </c>
      <c r="J667" s="60">
        <v>6863875.9900000002</v>
      </c>
      <c r="K667" s="39" t="s">
        <v>67</v>
      </c>
      <c r="L667" s="3">
        <v>1</v>
      </c>
      <c r="M667" s="60">
        <v>13014190.93</v>
      </c>
      <c r="N667" s="60">
        <v>6507095.46</v>
      </c>
      <c r="O667" s="39" t="s">
        <v>1048</v>
      </c>
    </row>
    <row r="668" spans="1:15" ht="46.5" customHeight="1" x14ac:dyDescent="0.2">
      <c r="A668" s="46">
        <v>2</v>
      </c>
      <c r="B668" s="76" t="s">
        <v>42</v>
      </c>
      <c r="C668" s="26">
        <v>2</v>
      </c>
      <c r="D668" s="26">
        <v>101</v>
      </c>
      <c r="E668" s="26" t="s">
        <v>235</v>
      </c>
      <c r="F668" s="137" t="s">
        <v>236</v>
      </c>
      <c r="G668" s="154" t="s">
        <v>341</v>
      </c>
      <c r="H668" s="3">
        <v>1</v>
      </c>
      <c r="I668" s="60">
        <v>1207390.07</v>
      </c>
      <c r="J668" s="60">
        <v>603695.03</v>
      </c>
      <c r="K668" s="39" t="s">
        <v>52</v>
      </c>
      <c r="L668" s="3">
        <v>1</v>
      </c>
      <c r="M668" s="60">
        <v>1207390.07</v>
      </c>
      <c r="N668" s="60">
        <v>603695.03</v>
      </c>
      <c r="O668" s="39" t="s">
        <v>172</v>
      </c>
    </row>
    <row r="669" spans="1:15" ht="41.25" customHeight="1" x14ac:dyDescent="0.2">
      <c r="A669" s="46">
        <v>3</v>
      </c>
      <c r="B669" s="76" t="s">
        <v>118</v>
      </c>
      <c r="C669" s="26">
        <v>6</v>
      </c>
      <c r="D669" s="26">
        <v>101</v>
      </c>
      <c r="E669" s="26" t="s">
        <v>235</v>
      </c>
      <c r="F669" s="137" t="s">
        <v>236</v>
      </c>
      <c r="G669" s="153" t="s">
        <v>342</v>
      </c>
      <c r="H669" s="3">
        <v>1</v>
      </c>
      <c r="I669" s="60">
        <v>983821.97</v>
      </c>
      <c r="J669" s="60">
        <v>491910.98</v>
      </c>
      <c r="K669" s="26" t="s">
        <v>197</v>
      </c>
      <c r="L669" s="169">
        <v>1</v>
      </c>
      <c r="M669" s="60">
        <v>983921.5</v>
      </c>
      <c r="N669" s="60">
        <v>491910.75</v>
      </c>
      <c r="O669" s="60" t="s">
        <v>418</v>
      </c>
    </row>
    <row r="670" spans="1:15" ht="31.5" x14ac:dyDescent="0.2">
      <c r="A670" s="46">
        <v>4</v>
      </c>
      <c r="B670" s="78" t="s">
        <v>120</v>
      </c>
      <c r="C670" s="26">
        <v>6</v>
      </c>
      <c r="D670" s="26">
        <v>101</v>
      </c>
      <c r="E670" s="26" t="s">
        <v>235</v>
      </c>
      <c r="F670" s="137" t="s">
        <v>236</v>
      </c>
      <c r="G670" s="153" t="s">
        <v>303</v>
      </c>
      <c r="H670" s="3">
        <v>1</v>
      </c>
      <c r="I670" s="60">
        <v>670973.09</v>
      </c>
      <c r="J670" s="60">
        <v>369035.19</v>
      </c>
      <c r="K670" s="26" t="s">
        <v>196</v>
      </c>
      <c r="L670" s="169">
        <v>1</v>
      </c>
      <c r="M670" s="60">
        <v>670973.09</v>
      </c>
      <c r="N670" s="60">
        <v>369035.19</v>
      </c>
      <c r="O670" s="60" t="s">
        <v>418</v>
      </c>
    </row>
    <row r="671" spans="1:15" ht="47.25" x14ac:dyDescent="0.2">
      <c r="A671" s="46">
        <v>5</v>
      </c>
      <c r="B671" s="76" t="s">
        <v>148</v>
      </c>
      <c r="C671" s="26">
        <v>6</v>
      </c>
      <c r="D671" s="26">
        <v>101</v>
      </c>
      <c r="E671" s="26" t="s">
        <v>235</v>
      </c>
      <c r="F671" s="137" t="s">
        <v>236</v>
      </c>
      <c r="G671" s="153" t="s">
        <v>342</v>
      </c>
      <c r="H671" s="24">
        <v>1</v>
      </c>
      <c r="I671" s="60">
        <v>906717.26</v>
      </c>
      <c r="J671" s="60">
        <v>453358.63</v>
      </c>
      <c r="K671" s="26" t="s">
        <v>195</v>
      </c>
      <c r="L671" s="169">
        <v>1</v>
      </c>
      <c r="M671" s="60">
        <v>893952.18</v>
      </c>
      <c r="N671" s="60">
        <v>446976.09</v>
      </c>
      <c r="O671" s="60" t="s">
        <v>483</v>
      </c>
    </row>
    <row r="672" spans="1:15" ht="47.25" x14ac:dyDescent="0.2">
      <c r="A672" s="46">
        <v>6</v>
      </c>
      <c r="B672" s="76" t="s">
        <v>149</v>
      </c>
      <c r="C672" s="26">
        <v>6</v>
      </c>
      <c r="D672" s="26">
        <v>101</v>
      </c>
      <c r="E672" s="26" t="s">
        <v>235</v>
      </c>
      <c r="F672" s="137" t="s">
        <v>236</v>
      </c>
      <c r="G672" s="153" t="s">
        <v>303</v>
      </c>
      <c r="H672" s="3">
        <v>1</v>
      </c>
      <c r="I672" s="60">
        <v>597254.41</v>
      </c>
      <c r="J672" s="60">
        <v>298627.20000000001</v>
      </c>
      <c r="K672" s="26" t="s">
        <v>197</v>
      </c>
      <c r="L672" s="169">
        <v>1</v>
      </c>
      <c r="M672" s="60">
        <v>597254.41</v>
      </c>
      <c r="N672" s="60">
        <v>298627.20000000001</v>
      </c>
      <c r="O672" s="60" t="s">
        <v>418</v>
      </c>
    </row>
    <row r="673" spans="1:15" ht="47.25" x14ac:dyDescent="0.2">
      <c r="A673" s="46">
        <v>7</v>
      </c>
      <c r="B673" s="76" t="s">
        <v>150</v>
      </c>
      <c r="C673" s="26">
        <v>6</v>
      </c>
      <c r="D673" s="26">
        <v>101</v>
      </c>
      <c r="E673" s="26" t="s">
        <v>235</v>
      </c>
      <c r="F673" s="137" t="s">
        <v>236</v>
      </c>
      <c r="G673" s="153" t="s">
        <v>342</v>
      </c>
      <c r="H673" s="3">
        <v>1</v>
      </c>
      <c r="I673" s="60">
        <v>746693.85</v>
      </c>
      <c r="J673" s="60">
        <v>373346.92</v>
      </c>
      <c r="K673" s="26" t="s">
        <v>199</v>
      </c>
      <c r="L673" s="169">
        <v>1</v>
      </c>
      <c r="M673" s="60">
        <v>642193.85</v>
      </c>
      <c r="N673" s="60">
        <v>321096.86</v>
      </c>
      <c r="O673" s="60" t="s">
        <v>418</v>
      </c>
    </row>
    <row r="674" spans="1:15" ht="47.25" x14ac:dyDescent="0.2">
      <c r="A674" s="46">
        <v>8</v>
      </c>
      <c r="B674" s="76" t="s">
        <v>151</v>
      </c>
      <c r="C674" s="26">
        <v>6</v>
      </c>
      <c r="D674" s="26">
        <v>101</v>
      </c>
      <c r="E674" s="26" t="s">
        <v>235</v>
      </c>
      <c r="F674" s="137" t="s">
        <v>236</v>
      </c>
      <c r="G674" s="153" t="s">
        <v>303</v>
      </c>
      <c r="H674" s="3">
        <v>1</v>
      </c>
      <c r="I674" s="60">
        <v>802230.93</v>
      </c>
      <c r="J674" s="60">
        <v>401115.46</v>
      </c>
      <c r="K674" s="26" t="s">
        <v>199</v>
      </c>
      <c r="L674" s="169">
        <v>1</v>
      </c>
      <c r="M674" s="60">
        <v>802230.93</v>
      </c>
      <c r="N674" s="60">
        <v>401115.46</v>
      </c>
      <c r="O674" s="60" t="s">
        <v>418</v>
      </c>
    </row>
    <row r="675" spans="1:15" ht="52.5" customHeight="1" x14ac:dyDescent="0.2">
      <c r="A675" s="46">
        <v>9</v>
      </c>
      <c r="B675" s="76" t="s">
        <v>161</v>
      </c>
      <c r="C675" s="26">
        <v>5</v>
      </c>
      <c r="D675" s="26">
        <v>302</v>
      </c>
      <c r="E675" s="26" t="s">
        <v>257</v>
      </c>
      <c r="F675" s="137" t="s">
        <v>258</v>
      </c>
      <c r="G675" s="153" t="s">
        <v>339</v>
      </c>
      <c r="H675" s="3">
        <v>1</v>
      </c>
      <c r="I675" s="60">
        <v>1113750</v>
      </c>
      <c r="J675" s="60">
        <v>556875</v>
      </c>
      <c r="K675" s="26" t="s">
        <v>280</v>
      </c>
      <c r="L675" s="169">
        <v>1</v>
      </c>
      <c r="M675" s="60">
        <v>1113750</v>
      </c>
      <c r="N675" s="60">
        <v>556875</v>
      </c>
      <c r="O675" s="60" t="s">
        <v>758</v>
      </c>
    </row>
    <row r="676" spans="1:15" ht="47.25" x14ac:dyDescent="0.2">
      <c r="A676" s="46">
        <v>10</v>
      </c>
      <c r="B676" s="76" t="s">
        <v>267</v>
      </c>
      <c r="C676" s="26">
        <v>8</v>
      </c>
      <c r="D676" s="26">
        <v>101</v>
      </c>
      <c r="E676" s="26" t="s">
        <v>235</v>
      </c>
      <c r="F676" s="137" t="s">
        <v>236</v>
      </c>
      <c r="G676" s="137"/>
      <c r="H676" s="3">
        <v>1</v>
      </c>
      <c r="I676" s="60">
        <v>772458.93</v>
      </c>
      <c r="J676" s="60">
        <v>386229.46</v>
      </c>
      <c r="K676" s="26" t="s">
        <v>409</v>
      </c>
      <c r="L676" s="169">
        <v>1</v>
      </c>
      <c r="M676" s="60">
        <v>772458.93</v>
      </c>
      <c r="N676" s="60">
        <v>386229.46</v>
      </c>
      <c r="O676" s="60" t="s">
        <v>671</v>
      </c>
    </row>
    <row r="677" spans="1:15" ht="47.25" x14ac:dyDescent="0.2">
      <c r="A677" s="46">
        <v>11</v>
      </c>
      <c r="B677" s="76" t="s">
        <v>269</v>
      </c>
      <c r="C677" s="26">
        <v>8</v>
      </c>
      <c r="D677" s="26">
        <v>101</v>
      </c>
      <c r="E677" s="26" t="s">
        <v>235</v>
      </c>
      <c r="F677" s="137" t="s">
        <v>236</v>
      </c>
      <c r="G677" s="137"/>
      <c r="H677" s="3">
        <v>1</v>
      </c>
      <c r="I677" s="60">
        <v>2751315</v>
      </c>
      <c r="J677" s="60">
        <v>1375657.5</v>
      </c>
      <c r="K677" s="26" t="s">
        <v>415</v>
      </c>
      <c r="L677" s="169">
        <v>1</v>
      </c>
      <c r="M677" s="60">
        <v>2722106.25</v>
      </c>
      <c r="N677" s="60">
        <v>1361053.12</v>
      </c>
      <c r="O677" s="60" t="s">
        <v>691</v>
      </c>
    </row>
    <row r="678" spans="1:15" ht="49.5" customHeight="1" x14ac:dyDescent="0.2">
      <c r="A678" s="46">
        <v>12</v>
      </c>
      <c r="B678" s="76" t="s">
        <v>445</v>
      </c>
      <c r="C678" s="26">
        <v>11</v>
      </c>
      <c r="D678" s="26">
        <v>101</v>
      </c>
      <c r="E678" s="26" t="s">
        <v>235</v>
      </c>
      <c r="F678" s="137" t="s">
        <v>236</v>
      </c>
      <c r="G678" s="190"/>
      <c r="H678" s="3">
        <v>1</v>
      </c>
      <c r="I678" s="60">
        <v>2069364</v>
      </c>
      <c r="J678" s="60">
        <v>1034682</v>
      </c>
      <c r="K678" s="26" t="s">
        <v>595</v>
      </c>
      <c r="L678" s="169">
        <v>1</v>
      </c>
      <c r="M678" s="60">
        <v>2064864</v>
      </c>
      <c r="N678" s="60">
        <v>1032432</v>
      </c>
      <c r="O678" s="60" t="s">
        <v>1103</v>
      </c>
    </row>
    <row r="679" spans="1:15" ht="49.5" customHeight="1" x14ac:dyDescent="0.2">
      <c r="A679" s="46">
        <v>13</v>
      </c>
      <c r="B679" s="76" t="s">
        <v>439</v>
      </c>
      <c r="C679" s="26">
        <v>11</v>
      </c>
      <c r="D679" s="26">
        <v>101</v>
      </c>
      <c r="E679" s="26" t="s">
        <v>235</v>
      </c>
      <c r="F679" s="137" t="s">
        <v>236</v>
      </c>
      <c r="G679" s="190"/>
      <c r="H679" s="3">
        <v>1</v>
      </c>
      <c r="I679" s="60">
        <v>938183.55</v>
      </c>
      <c r="J679" s="60">
        <v>469091.77</v>
      </c>
      <c r="K679" s="26" t="s">
        <v>628</v>
      </c>
      <c r="L679" s="169">
        <v>1</v>
      </c>
      <c r="M679" s="60">
        <v>938183.54</v>
      </c>
      <c r="N679" s="60">
        <v>469091.77</v>
      </c>
      <c r="O679" s="60" t="s">
        <v>1073</v>
      </c>
    </row>
    <row r="680" spans="1:15" ht="49.5" customHeight="1" x14ac:dyDescent="0.2">
      <c r="A680" s="46">
        <v>14</v>
      </c>
      <c r="B680" s="76" t="s">
        <v>562</v>
      </c>
      <c r="C680" s="26">
        <v>14</v>
      </c>
      <c r="D680" s="26">
        <v>101</v>
      </c>
      <c r="E680" s="26" t="s">
        <v>235</v>
      </c>
      <c r="F680" s="137" t="s">
        <v>236</v>
      </c>
      <c r="G680" s="166" t="s">
        <v>579</v>
      </c>
      <c r="H680" s="3">
        <v>1</v>
      </c>
      <c r="I680" s="60">
        <v>5616712.7999999998</v>
      </c>
      <c r="J680" s="60">
        <v>3089192.0400000005</v>
      </c>
      <c r="K680" s="26" t="s">
        <v>758</v>
      </c>
      <c r="L680" s="169">
        <v>1</v>
      </c>
      <c r="M680" s="60">
        <v>5137386.01</v>
      </c>
      <c r="N680" s="60">
        <v>2825562.31</v>
      </c>
      <c r="O680" s="60" t="s">
        <v>1423</v>
      </c>
    </row>
    <row r="681" spans="1:15" ht="49.5" customHeight="1" x14ac:dyDescent="0.2">
      <c r="A681" s="46">
        <v>15</v>
      </c>
      <c r="B681" s="76" t="s">
        <v>563</v>
      </c>
      <c r="C681" s="26">
        <v>14</v>
      </c>
      <c r="D681" s="26">
        <v>101</v>
      </c>
      <c r="E681" s="26" t="s">
        <v>235</v>
      </c>
      <c r="F681" s="137" t="s">
        <v>236</v>
      </c>
      <c r="G681" s="166" t="s">
        <v>583</v>
      </c>
      <c r="H681" s="3">
        <v>1</v>
      </c>
      <c r="I681" s="60">
        <v>916621.12</v>
      </c>
      <c r="J681" s="60">
        <v>458310.56</v>
      </c>
      <c r="K681" s="26" t="s">
        <v>754</v>
      </c>
      <c r="L681" s="169">
        <v>1</v>
      </c>
      <c r="M681" s="60">
        <v>916621.12</v>
      </c>
      <c r="N681" s="60">
        <v>458310.56</v>
      </c>
      <c r="O681" s="60" t="s">
        <v>1065</v>
      </c>
    </row>
    <row r="682" spans="1:15" ht="62.25" customHeight="1" x14ac:dyDescent="0.2">
      <c r="A682" s="46">
        <v>16</v>
      </c>
      <c r="B682" s="76" t="s">
        <v>564</v>
      </c>
      <c r="C682" s="26">
        <v>14</v>
      </c>
      <c r="D682" s="26">
        <v>103</v>
      </c>
      <c r="E682" s="26" t="s">
        <v>247</v>
      </c>
      <c r="F682" s="137" t="s">
        <v>248</v>
      </c>
      <c r="G682" s="166" t="s">
        <v>294</v>
      </c>
      <c r="H682" s="3">
        <v>1</v>
      </c>
      <c r="I682" s="60">
        <v>2061711.79</v>
      </c>
      <c r="J682" s="60">
        <v>1030855.89</v>
      </c>
      <c r="K682" s="26" t="s">
        <v>768</v>
      </c>
      <c r="L682" s="169">
        <v>1</v>
      </c>
      <c r="M682" s="60">
        <v>2061711.79</v>
      </c>
      <c r="N682" s="60">
        <v>1030855.89</v>
      </c>
      <c r="O682" s="60" t="s">
        <v>1361</v>
      </c>
    </row>
    <row r="683" spans="1:15" ht="61.5" customHeight="1" x14ac:dyDescent="0.2">
      <c r="A683" s="46">
        <v>17</v>
      </c>
      <c r="B683" s="76" t="s">
        <v>565</v>
      </c>
      <c r="C683" s="26">
        <v>14</v>
      </c>
      <c r="D683" s="26">
        <v>101</v>
      </c>
      <c r="E683" s="26" t="s">
        <v>235</v>
      </c>
      <c r="F683" s="137" t="s">
        <v>236</v>
      </c>
      <c r="G683" s="166" t="s">
        <v>303</v>
      </c>
      <c r="H683" s="3">
        <v>1</v>
      </c>
      <c r="I683" s="60">
        <v>1248800</v>
      </c>
      <c r="J683" s="60">
        <v>624400</v>
      </c>
      <c r="K683" s="26" t="s">
        <v>760</v>
      </c>
      <c r="L683" s="169">
        <v>1</v>
      </c>
      <c r="M683" s="60">
        <v>1248800</v>
      </c>
      <c r="N683" s="60">
        <v>624400</v>
      </c>
      <c r="O683" s="60" t="s">
        <v>1057</v>
      </c>
    </row>
    <row r="684" spans="1:15" ht="49.5" customHeight="1" x14ac:dyDescent="0.2">
      <c r="A684" s="46">
        <v>18</v>
      </c>
      <c r="B684" s="76" t="s">
        <v>566</v>
      </c>
      <c r="C684" s="26">
        <v>14</v>
      </c>
      <c r="D684" s="26">
        <v>103</v>
      </c>
      <c r="E684" s="26" t="s">
        <v>241</v>
      </c>
      <c r="F684" s="137" t="s">
        <v>443</v>
      </c>
      <c r="G684" s="166" t="s">
        <v>584</v>
      </c>
      <c r="H684" s="3">
        <v>1</v>
      </c>
      <c r="I684" s="60">
        <v>7194763.04</v>
      </c>
      <c r="J684" s="60">
        <v>3597381.52</v>
      </c>
      <c r="K684" s="26" t="s">
        <v>687</v>
      </c>
      <c r="L684" s="169">
        <v>1</v>
      </c>
      <c r="M684" s="60">
        <v>7069444.6299999999</v>
      </c>
      <c r="N684" s="60">
        <v>3534722.31</v>
      </c>
      <c r="O684" s="60" t="s">
        <v>1103</v>
      </c>
    </row>
    <row r="685" spans="1:15" ht="49.5" customHeight="1" x14ac:dyDescent="0.2">
      <c r="A685" s="46">
        <v>19</v>
      </c>
      <c r="B685" s="76" t="s">
        <v>567</v>
      </c>
      <c r="C685" s="26">
        <v>14</v>
      </c>
      <c r="D685" s="26">
        <v>101</v>
      </c>
      <c r="E685" s="26" t="s">
        <v>235</v>
      </c>
      <c r="F685" s="137" t="s">
        <v>236</v>
      </c>
      <c r="G685" s="166" t="s">
        <v>585</v>
      </c>
      <c r="H685" s="3">
        <v>1</v>
      </c>
      <c r="I685" s="60">
        <v>3451998.39</v>
      </c>
      <c r="J685" s="60">
        <v>1725999.19</v>
      </c>
      <c r="K685" s="26" t="s">
        <v>1051</v>
      </c>
      <c r="L685" s="169">
        <v>1</v>
      </c>
      <c r="M685" s="60">
        <v>3105689.71</v>
      </c>
      <c r="N685" s="60">
        <v>1552844.8499999999</v>
      </c>
      <c r="O685" s="60" t="s">
        <v>1420</v>
      </c>
    </row>
    <row r="686" spans="1:15" ht="47.25" customHeight="1" x14ac:dyDescent="0.2">
      <c r="A686" s="46">
        <v>20</v>
      </c>
      <c r="B686" s="76" t="s">
        <v>715</v>
      </c>
      <c r="C686" s="26">
        <v>15</v>
      </c>
      <c r="D686" s="26">
        <v>302</v>
      </c>
      <c r="E686" s="183" t="s">
        <v>743</v>
      </c>
      <c r="F686" s="137" t="s">
        <v>264</v>
      </c>
      <c r="G686" s="166" t="s">
        <v>746</v>
      </c>
      <c r="H686" s="3">
        <v>1</v>
      </c>
      <c r="I686" s="60">
        <v>40472.790000000008</v>
      </c>
      <c r="J686" s="60">
        <v>20236.39</v>
      </c>
      <c r="K686" s="26" t="s">
        <v>1372</v>
      </c>
      <c r="L686" s="169">
        <v>1</v>
      </c>
      <c r="M686" s="60">
        <v>40472.79</v>
      </c>
      <c r="N686" s="60">
        <v>20236.39</v>
      </c>
      <c r="O686" s="60" t="s">
        <v>1419</v>
      </c>
    </row>
    <row r="687" spans="1:15" ht="47.25" customHeight="1" x14ac:dyDescent="0.2">
      <c r="A687" s="46">
        <v>21</v>
      </c>
      <c r="B687" s="76" t="s">
        <v>782</v>
      </c>
      <c r="C687" s="26">
        <v>18</v>
      </c>
      <c r="D687" s="26">
        <v>202</v>
      </c>
      <c r="E687" s="183"/>
      <c r="F687" s="137"/>
      <c r="G687" s="166"/>
      <c r="H687" s="3">
        <v>1</v>
      </c>
      <c r="I687" s="60">
        <v>900000</v>
      </c>
      <c r="J687" s="60">
        <v>900000</v>
      </c>
      <c r="K687" s="26" t="s">
        <v>1215</v>
      </c>
      <c r="L687" s="169">
        <v>1</v>
      </c>
      <c r="M687" s="60">
        <v>864846.14999999991</v>
      </c>
      <c r="N687" s="60">
        <v>864846.14999999991</v>
      </c>
      <c r="O687" s="174" t="s">
        <v>1523</v>
      </c>
    </row>
    <row r="688" spans="1:15" ht="47.25" customHeight="1" x14ac:dyDescent="0.2">
      <c r="A688" s="46">
        <v>22</v>
      </c>
      <c r="B688" s="76" t="s">
        <v>810</v>
      </c>
      <c r="C688" s="26">
        <v>18</v>
      </c>
      <c r="D688" s="26">
        <v>202</v>
      </c>
      <c r="E688" s="183"/>
      <c r="F688" s="137"/>
      <c r="G688" s="166"/>
      <c r="H688" s="3">
        <v>1</v>
      </c>
      <c r="I688" s="60">
        <v>900000</v>
      </c>
      <c r="J688" s="60">
        <f>400000+500000</f>
        <v>900000</v>
      </c>
      <c r="K688" s="26" t="s">
        <v>1046</v>
      </c>
      <c r="L688" s="169">
        <v>1</v>
      </c>
      <c r="M688" s="60">
        <f>8567.49+11355.66+32925.05+86293.78+62777.25+93661.98+150582.64+89910.02</f>
        <v>536073.87</v>
      </c>
      <c r="N688" s="60">
        <f>8567.49+11355.66+32925.05+86293.78+62777.25+93661.98+150582.64+89910.02</f>
        <v>536073.87</v>
      </c>
      <c r="O688" s="174" t="s">
        <v>1458</v>
      </c>
    </row>
    <row r="689" spans="1:15" ht="47.25" customHeight="1" x14ac:dyDescent="0.2">
      <c r="A689" s="46">
        <v>23</v>
      </c>
      <c r="B689" s="76" t="s">
        <v>835</v>
      </c>
      <c r="C689" s="26">
        <v>16</v>
      </c>
      <c r="D689" s="26">
        <v>101</v>
      </c>
      <c r="E689" s="183" t="s">
        <v>235</v>
      </c>
      <c r="F689" s="137" t="s">
        <v>236</v>
      </c>
      <c r="G689" s="166" t="s">
        <v>946</v>
      </c>
      <c r="H689" s="3">
        <v>1</v>
      </c>
      <c r="I689" s="60">
        <v>897958.02</v>
      </c>
      <c r="J689" s="60">
        <v>493876.91</v>
      </c>
      <c r="K689" s="26" t="s">
        <v>1191</v>
      </c>
      <c r="L689" s="169">
        <v>1</v>
      </c>
      <c r="M689" s="60">
        <v>897958.02</v>
      </c>
      <c r="N689" s="60">
        <v>493876.91</v>
      </c>
      <c r="O689" s="60" t="s">
        <v>1408</v>
      </c>
    </row>
    <row r="690" spans="1:15" ht="47.25" customHeight="1" x14ac:dyDescent="0.2">
      <c r="A690" s="46">
        <v>24</v>
      </c>
      <c r="B690" s="76" t="s">
        <v>1177</v>
      </c>
      <c r="C690" s="26">
        <v>16</v>
      </c>
      <c r="D690" s="26">
        <v>101</v>
      </c>
      <c r="E690" s="183" t="s">
        <v>237</v>
      </c>
      <c r="F690" s="137" t="s">
        <v>238</v>
      </c>
      <c r="G690" s="166" t="s">
        <v>950</v>
      </c>
      <c r="H690" s="3">
        <v>1</v>
      </c>
      <c r="I690" s="60">
        <v>1009850.68</v>
      </c>
      <c r="J690" s="60">
        <v>504925.34</v>
      </c>
      <c r="K690" s="26" t="s">
        <v>1173</v>
      </c>
      <c r="L690" s="169">
        <v>1</v>
      </c>
      <c r="M690" s="60">
        <v>1009850.68</v>
      </c>
      <c r="N690" s="60">
        <v>504925.34</v>
      </c>
      <c r="O690" s="60" t="s">
        <v>1391</v>
      </c>
    </row>
    <row r="691" spans="1:15" ht="47.25" customHeight="1" x14ac:dyDescent="0.2">
      <c r="A691" s="46">
        <v>25</v>
      </c>
      <c r="B691" s="76" t="s">
        <v>844</v>
      </c>
      <c r="C691" s="26">
        <v>16</v>
      </c>
      <c r="D691" s="26">
        <v>101</v>
      </c>
      <c r="E691" s="183" t="s">
        <v>235</v>
      </c>
      <c r="F691" s="137" t="s">
        <v>236</v>
      </c>
      <c r="G691" s="166" t="s">
        <v>954</v>
      </c>
      <c r="H691" s="3">
        <v>1</v>
      </c>
      <c r="I691" s="60">
        <v>1044244.8200000001</v>
      </c>
      <c r="J691" s="60">
        <v>574334.65</v>
      </c>
      <c r="K691" s="26" t="s">
        <v>1291</v>
      </c>
      <c r="L691" s="169">
        <v>1</v>
      </c>
      <c r="M691" s="60">
        <v>957674.99</v>
      </c>
      <c r="N691" s="60">
        <v>526721.25</v>
      </c>
      <c r="O691" s="60" t="s">
        <v>1447</v>
      </c>
    </row>
    <row r="692" spans="1:15" ht="47.25" customHeight="1" x14ac:dyDescent="0.2">
      <c r="A692" s="46">
        <v>26</v>
      </c>
      <c r="B692" s="76" t="s">
        <v>847</v>
      </c>
      <c r="C692" s="26">
        <v>16</v>
      </c>
      <c r="D692" s="26">
        <v>101</v>
      </c>
      <c r="E692" s="183" t="s">
        <v>235</v>
      </c>
      <c r="F692" s="137" t="s">
        <v>236</v>
      </c>
      <c r="G692" s="166" t="s">
        <v>957</v>
      </c>
      <c r="H692" s="3">
        <v>1</v>
      </c>
      <c r="I692" s="60">
        <v>956345.15</v>
      </c>
      <c r="J692" s="60">
        <v>525989.82999999996</v>
      </c>
      <c r="K692" s="26" t="s">
        <v>1185</v>
      </c>
      <c r="L692" s="169">
        <v>1</v>
      </c>
      <c r="M692" s="60">
        <v>956345.15</v>
      </c>
      <c r="N692" s="60">
        <v>525989.82999999996</v>
      </c>
      <c r="O692" s="60" t="s">
        <v>1389</v>
      </c>
    </row>
    <row r="693" spans="1:15" ht="47.25" customHeight="1" x14ac:dyDescent="0.2">
      <c r="A693" s="46">
        <v>27</v>
      </c>
      <c r="B693" s="76" t="s">
        <v>848</v>
      </c>
      <c r="C693" s="26">
        <v>16</v>
      </c>
      <c r="D693" s="26">
        <v>101</v>
      </c>
      <c r="E693" s="183" t="s">
        <v>235</v>
      </c>
      <c r="F693" s="137" t="s">
        <v>236</v>
      </c>
      <c r="G693" s="166" t="s">
        <v>303</v>
      </c>
      <c r="H693" s="3">
        <v>1</v>
      </c>
      <c r="I693" s="60">
        <v>850878.67</v>
      </c>
      <c r="J693" s="60">
        <v>467983.27</v>
      </c>
      <c r="K693" s="26" t="s">
        <v>1291</v>
      </c>
      <c r="L693" s="169">
        <v>1</v>
      </c>
      <c r="M693" s="60">
        <v>850878.66</v>
      </c>
      <c r="N693" s="60">
        <v>467983.26</v>
      </c>
      <c r="O693" s="60" t="s">
        <v>1403</v>
      </c>
    </row>
    <row r="694" spans="1:15" ht="47.25" customHeight="1" x14ac:dyDescent="0.2">
      <c r="A694" s="46">
        <v>28</v>
      </c>
      <c r="B694" s="76" t="s">
        <v>1070</v>
      </c>
      <c r="C694" s="26">
        <v>16</v>
      </c>
      <c r="D694" s="26">
        <v>101</v>
      </c>
      <c r="E694" s="183" t="s">
        <v>235</v>
      </c>
      <c r="F694" s="137" t="s">
        <v>236</v>
      </c>
      <c r="G694" s="166" t="s">
        <v>958</v>
      </c>
      <c r="H694" s="3">
        <v>1</v>
      </c>
      <c r="I694" s="60">
        <v>1339115.74</v>
      </c>
      <c r="J694" s="60">
        <v>669557.87</v>
      </c>
      <c r="K694" s="26" t="s">
        <v>1293</v>
      </c>
      <c r="L694" s="169">
        <v>1</v>
      </c>
      <c r="M694" s="60">
        <v>1339115.74</v>
      </c>
      <c r="N694" s="60">
        <v>669557.87</v>
      </c>
      <c r="O694" s="60" t="s">
        <v>1408</v>
      </c>
    </row>
    <row r="695" spans="1:15" ht="47.25" customHeight="1" x14ac:dyDescent="0.2">
      <c r="A695" s="46">
        <v>29</v>
      </c>
      <c r="B695" s="76" t="s">
        <v>850</v>
      </c>
      <c r="C695" s="26">
        <v>16</v>
      </c>
      <c r="D695" s="26">
        <v>101</v>
      </c>
      <c r="E695" s="183" t="s">
        <v>235</v>
      </c>
      <c r="F695" s="137" t="s">
        <v>236</v>
      </c>
      <c r="G695" s="166" t="s">
        <v>960</v>
      </c>
      <c r="H695" s="3">
        <v>1</v>
      </c>
      <c r="I695" s="60">
        <v>3203008.8000000003</v>
      </c>
      <c r="J695" s="60">
        <v>1601504.4000000001</v>
      </c>
      <c r="K695" s="26" t="s">
        <v>1303</v>
      </c>
      <c r="L695" s="169">
        <v>1</v>
      </c>
      <c r="M695" s="60">
        <v>3117582.17</v>
      </c>
      <c r="N695" s="60">
        <v>1558791.08</v>
      </c>
      <c r="O695" s="60" t="s">
        <v>1432</v>
      </c>
    </row>
    <row r="696" spans="1:15" ht="71.25" customHeight="1" x14ac:dyDescent="0.2">
      <c r="A696" s="46">
        <v>30</v>
      </c>
      <c r="B696" s="76" t="s">
        <v>862</v>
      </c>
      <c r="C696" s="26">
        <v>16</v>
      </c>
      <c r="D696" s="26">
        <v>101</v>
      </c>
      <c r="E696" s="183" t="s">
        <v>235</v>
      </c>
      <c r="F696" s="137" t="s">
        <v>236</v>
      </c>
      <c r="G696" s="166" t="s">
        <v>970</v>
      </c>
      <c r="H696" s="3">
        <v>1</v>
      </c>
      <c r="I696" s="60">
        <v>1167679.1300000001</v>
      </c>
      <c r="J696" s="60">
        <v>583839.56000000006</v>
      </c>
      <c r="K696" s="26" t="s">
        <v>1190</v>
      </c>
      <c r="L696" s="169">
        <v>1</v>
      </c>
      <c r="M696" s="60">
        <v>1149479.55</v>
      </c>
      <c r="N696" s="60">
        <v>574739.77</v>
      </c>
      <c r="O696" s="60" t="s">
        <v>1427</v>
      </c>
    </row>
    <row r="697" spans="1:15" ht="47.25" customHeight="1" x14ac:dyDescent="0.2">
      <c r="A697" s="46">
        <v>31</v>
      </c>
      <c r="B697" s="76" t="s">
        <v>879</v>
      </c>
      <c r="C697" s="26">
        <v>16</v>
      </c>
      <c r="D697" s="26">
        <v>101</v>
      </c>
      <c r="E697" s="183" t="s">
        <v>225</v>
      </c>
      <c r="F697" s="137" t="s">
        <v>226</v>
      </c>
      <c r="G697" s="166" t="s">
        <v>956</v>
      </c>
      <c r="H697" s="3">
        <v>1</v>
      </c>
      <c r="I697" s="60">
        <v>361350</v>
      </c>
      <c r="J697" s="60">
        <v>180675</v>
      </c>
      <c r="K697" s="75">
        <v>41786</v>
      </c>
      <c r="L697" s="169">
        <v>1</v>
      </c>
      <c r="M697" s="60">
        <v>361350</v>
      </c>
      <c r="N697" s="60">
        <v>180675</v>
      </c>
      <c r="O697" s="60" t="s">
        <v>1402</v>
      </c>
    </row>
    <row r="698" spans="1:15" ht="47.25" customHeight="1" x14ac:dyDescent="0.2">
      <c r="A698" s="46">
        <v>32</v>
      </c>
      <c r="B698" s="76" t="s">
        <v>890</v>
      </c>
      <c r="C698" s="26">
        <v>16</v>
      </c>
      <c r="D698" s="26">
        <v>101</v>
      </c>
      <c r="E698" s="183" t="s">
        <v>229</v>
      </c>
      <c r="F698" s="137" t="s">
        <v>230</v>
      </c>
      <c r="G698" s="166" t="s">
        <v>985</v>
      </c>
      <c r="H698" s="3">
        <v>1</v>
      </c>
      <c r="I698" s="60">
        <v>363466.5</v>
      </c>
      <c r="J698" s="60">
        <v>181733.25</v>
      </c>
      <c r="K698" s="26" t="s">
        <v>1304</v>
      </c>
      <c r="L698" s="169">
        <v>1</v>
      </c>
      <c r="M698" s="60">
        <v>363466.5</v>
      </c>
      <c r="N698" s="60">
        <v>181733.25</v>
      </c>
      <c r="O698" s="60" t="s">
        <v>1396</v>
      </c>
    </row>
    <row r="699" spans="1:15" ht="47.25" customHeight="1" x14ac:dyDescent="0.2">
      <c r="A699" s="46">
        <v>33</v>
      </c>
      <c r="B699" s="76" t="s">
        <v>918</v>
      </c>
      <c r="C699" s="26">
        <v>16</v>
      </c>
      <c r="D699" s="26">
        <v>101</v>
      </c>
      <c r="E699" s="183" t="s">
        <v>235</v>
      </c>
      <c r="F699" s="137" t="s">
        <v>236</v>
      </c>
      <c r="G699" s="166" t="s">
        <v>1000</v>
      </c>
      <c r="H699" s="3">
        <v>1</v>
      </c>
      <c r="I699" s="60">
        <v>985501.39</v>
      </c>
      <c r="J699" s="60">
        <v>492750.69</v>
      </c>
      <c r="K699" s="26" t="s">
        <v>1304</v>
      </c>
      <c r="L699" s="169">
        <v>1</v>
      </c>
      <c r="M699" s="60">
        <v>841660.06</v>
      </c>
      <c r="N699" s="60">
        <v>420830.03</v>
      </c>
      <c r="O699" s="60" t="s">
        <v>1410</v>
      </c>
    </row>
    <row r="700" spans="1:15" ht="47.25" customHeight="1" x14ac:dyDescent="0.2">
      <c r="A700" s="46">
        <v>34</v>
      </c>
      <c r="B700" s="76" t="s">
        <v>924</v>
      </c>
      <c r="C700" s="26">
        <v>16</v>
      </c>
      <c r="D700" s="26">
        <v>101</v>
      </c>
      <c r="E700" s="183" t="s">
        <v>235</v>
      </c>
      <c r="F700" s="137" t="s">
        <v>236</v>
      </c>
      <c r="G700" s="166" t="s">
        <v>954</v>
      </c>
      <c r="H700" s="3">
        <v>1</v>
      </c>
      <c r="I700" s="60">
        <v>2388177.6</v>
      </c>
      <c r="J700" s="60">
        <v>1313497.68</v>
      </c>
      <c r="K700" s="26" t="s">
        <v>1357</v>
      </c>
      <c r="L700" s="169">
        <v>1</v>
      </c>
      <c r="M700" s="60">
        <v>2377493.9700000002</v>
      </c>
      <c r="N700" s="60">
        <v>1307621.68</v>
      </c>
      <c r="O700" s="60" t="s">
        <v>1484</v>
      </c>
    </row>
    <row r="701" spans="1:15" ht="47.25" customHeight="1" x14ac:dyDescent="0.2">
      <c r="A701" s="46">
        <v>35</v>
      </c>
      <c r="B701" s="76" t="s">
        <v>935</v>
      </c>
      <c r="C701" s="26">
        <v>16</v>
      </c>
      <c r="D701" s="26">
        <v>101</v>
      </c>
      <c r="E701" s="183" t="s">
        <v>235</v>
      </c>
      <c r="F701" s="137" t="s">
        <v>236</v>
      </c>
      <c r="G701" s="166" t="s">
        <v>970</v>
      </c>
      <c r="H701" s="3">
        <v>1</v>
      </c>
      <c r="I701" s="60">
        <v>3149301.69</v>
      </c>
      <c r="J701" s="60">
        <v>1732115.93</v>
      </c>
      <c r="K701" s="26" t="s">
        <v>1363</v>
      </c>
      <c r="L701" s="80">
        <v>1</v>
      </c>
      <c r="M701" s="60">
        <v>3108161.89</v>
      </c>
      <c r="N701" s="60">
        <v>1709489.04</v>
      </c>
      <c r="O701" s="60" t="s">
        <v>1526</v>
      </c>
    </row>
    <row r="702" spans="1:15" ht="47.25" customHeight="1" x14ac:dyDescent="0.2">
      <c r="A702" s="46">
        <v>36</v>
      </c>
      <c r="B702" s="76" t="s">
        <v>942</v>
      </c>
      <c r="C702" s="26">
        <v>16</v>
      </c>
      <c r="D702" s="26">
        <v>101</v>
      </c>
      <c r="E702" s="183" t="s">
        <v>235</v>
      </c>
      <c r="F702" s="137" t="s">
        <v>236</v>
      </c>
      <c r="G702" s="166" t="s">
        <v>1000</v>
      </c>
      <c r="H702" s="3">
        <v>1</v>
      </c>
      <c r="I702" s="60">
        <v>3009501.77</v>
      </c>
      <c r="J702" s="60">
        <v>1504750.8800000001</v>
      </c>
      <c r="K702" s="26" t="s">
        <v>1341</v>
      </c>
      <c r="L702" s="3">
        <v>1</v>
      </c>
      <c r="M702" s="60">
        <v>2958283.27</v>
      </c>
      <c r="N702" s="60">
        <v>1479141.63</v>
      </c>
      <c r="O702" s="75" t="s">
        <v>1468</v>
      </c>
    </row>
    <row r="703" spans="1:15" ht="47.25" customHeight="1" x14ac:dyDescent="0.2">
      <c r="A703" s="46">
        <v>37</v>
      </c>
      <c r="B703" s="76" t="s">
        <v>1021</v>
      </c>
      <c r="C703" s="26">
        <v>17</v>
      </c>
      <c r="D703" s="26">
        <v>103</v>
      </c>
      <c r="E703" s="183" t="s">
        <v>245</v>
      </c>
      <c r="F703" s="137" t="s">
        <v>246</v>
      </c>
      <c r="G703" s="166" t="s">
        <v>568</v>
      </c>
      <c r="H703" s="3">
        <v>1</v>
      </c>
      <c r="I703" s="60">
        <v>7185849.3799999999</v>
      </c>
      <c r="J703" s="60">
        <v>3592924.69</v>
      </c>
      <c r="K703" s="26" t="s">
        <v>1130</v>
      </c>
      <c r="L703" s="3">
        <v>1</v>
      </c>
      <c r="M703" s="60">
        <v>6805160.79</v>
      </c>
      <c r="N703" s="60">
        <v>3402580.39</v>
      </c>
      <c r="O703" s="75" t="s">
        <v>1394</v>
      </c>
    </row>
    <row r="704" spans="1:15" ht="47.25" customHeight="1" x14ac:dyDescent="0.2">
      <c r="A704" s="46">
        <v>38</v>
      </c>
      <c r="B704" s="76" t="s">
        <v>1226</v>
      </c>
      <c r="C704" s="26">
        <v>21</v>
      </c>
      <c r="D704" s="26">
        <v>101</v>
      </c>
      <c r="E704" s="183"/>
      <c r="F704" s="137"/>
      <c r="G704" s="166" t="s">
        <v>964</v>
      </c>
      <c r="H704" s="3">
        <v>1</v>
      </c>
      <c r="I704" s="60">
        <v>1972411.13</v>
      </c>
      <c r="J704" s="60">
        <v>986205.56</v>
      </c>
      <c r="K704" s="26" t="s">
        <v>1366</v>
      </c>
      <c r="L704" s="169">
        <v>1</v>
      </c>
      <c r="M704" s="60">
        <v>1940026.93</v>
      </c>
      <c r="N704" s="60">
        <v>970013.46</v>
      </c>
      <c r="O704" s="60" t="s">
        <v>1473</v>
      </c>
    </row>
    <row r="705" spans="1:15" ht="47.25" customHeight="1" x14ac:dyDescent="0.2">
      <c r="A705" s="46">
        <v>39</v>
      </c>
      <c r="B705" s="76" t="s">
        <v>1227</v>
      </c>
      <c r="C705" s="26">
        <v>21</v>
      </c>
      <c r="D705" s="26">
        <v>101</v>
      </c>
      <c r="E705" s="183"/>
      <c r="F705" s="137"/>
      <c r="G705" s="166" t="s">
        <v>957</v>
      </c>
      <c r="H705" s="3">
        <v>1</v>
      </c>
      <c r="I705" s="60">
        <v>1153961.96</v>
      </c>
      <c r="J705" s="60">
        <v>634679.07999999996</v>
      </c>
      <c r="K705" s="26" t="s">
        <v>1368</v>
      </c>
      <c r="L705" s="169">
        <v>1</v>
      </c>
      <c r="M705" s="60">
        <v>1146478.69</v>
      </c>
      <c r="N705" s="60">
        <v>630563.28</v>
      </c>
      <c r="O705" s="60" t="s">
        <v>1426</v>
      </c>
    </row>
    <row r="706" spans="1:15" ht="47.25" customHeight="1" x14ac:dyDescent="0.2">
      <c r="A706" s="46">
        <v>40</v>
      </c>
      <c r="B706" s="76" t="s">
        <v>1228</v>
      </c>
      <c r="C706" s="26">
        <v>21</v>
      </c>
      <c r="D706" s="26">
        <v>101</v>
      </c>
      <c r="E706" s="183"/>
      <c r="F706" s="137"/>
      <c r="G706" s="166" t="s">
        <v>956</v>
      </c>
      <c r="H706" s="3">
        <v>1</v>
      </c>
      <c r="I706" s="60">
        <v>1220163.8600000001</v>
      </c>
      <c r="J706" s="60">
        <v>610081.93000000005</v>
      </c>
      <c r="K706" s="26" t="s">
        <v>1373</v>
      </c>
      <c r="L706" s="169">
        <v>1</v>
      </c>
      <c r="M706" s="60">
        <v>1203918.3799999999</v>
      </c>
      <c r="N706" s="60">
        <v>601959.18999999994</v>
      </c>
      <c r="O706" s="60" t="s">
        <v>1447</v>
      </c>
    </row>
    <row r="707" spans="1:15" ht="47.25" customHeight="1" x14ac:dyDescent="0.2">
      <c r="A707" s="46">
        <v>41</v>
      </c>
      <c r="B707" s="76" t="s">
        <v>1240</v>
      </c>
      <c r="C707" s="26">
        <v>21</v>
      </c>
      <c r="D707" s="26">
        <v>101</v>
      </c>
      <c r="E707" s="183"/>
      <c r="F707" s="137"/>
      <c r="G707" s="166" t="s">
        <v>1262</v>
      </c>
      <c r="H707" s="3">
        <v>1</v>
      </c>
      <c r="I707" s="60">
        <v>1504885.58</v>
      </c>
      <c r="J707" s="60">
        <v>752442.79</v>
      </c>
      <c r="K707" s="26" t="s">
        <v>1369</v>
      </c>
      <c r="L707" s="80">
        <v>1</v>
      </c>
      <c r="M707" s="60">
        <v>1495673.18</v>
      </c>
      <c r="N707" s="60">
        <v>747836.59</v>
      </c>
      <c r="O707" s="60" t="s">
        <v>1522</v>
      </c>
    </row>
    <row r="708" spans="1:15" ht="47.25" customHeight="1" x14ac:dyDescent="0.2">
      <c r="A708" s="46">
        <v>42</v>
      </c>
      <c r="B708" s="76" t="s">
        <v>1241</v>
      </c>
      <c r="C708" s="26">
        <v>21</v>
      </c>
      <c r="D708" s="26">
        <v>101</v>
      </c>
      <c r="E708" s="183"/>
      <c r="F708" s="137"/>
      <c r="G708" s="166" t="s">
        <v>1000</v>
      </c>
      <c r="H708" s="3">
        <v>1</v>
      </c>
      <c r="I708" s="60">
        <v>1270257.73</v>
      </c>
      <c r="J708" s="60">
        <v>635128.86</v>
      </c>
      <c r="K708" s="26" t="s">
        <v>1369</v>
      </c>
      <c r="L708" s="169">
        <v>1</v>
      </c>
      <c r="M708" s="60">
        <v>1254812.94</v>
      </c>
      <c r="N708" s="60">
        <v>627406.47</v>
      </c>
      <c r="O708" s="60" t="s">
        <v>1483</v>
      </c>
    </row>
    <row r="709" spans="1:15" ht="47.25" customHeight="1" x14ac:dyDescent="0.2">
      <c r="A709" s="46">
        <v>43</v>
      </c>
      <c r="B709" s="76" t="s">
        <v>1243</v>
      </c>
      <c r="C709" s="26">
        <v>21</v>
      </c>
      <c r="D709" s="26">
        <v>101</v>
      </c>
      <c r="E709" s="183"/>
      <c r="F709" s="137"/>
      <c r="G709" s="166" t="s">
        <v>1265</v>
      </c>
      <c r="H709" s="3">
        <v>1</v>
      </c>
      <c r="I709" s="60">
        <v>1061906.6200000001</v>
      </c>
      <c r="J709" s="60">
        <v>530953.31000000006</v>
      </c>
      <c r="K709" s="26" t="s">
        <v>1369</v>
      </c>
      <c r="L709" s="169">
        <v>1</v>
      </c>
      <c r="M709" s="60">
        <v>1049408.77</v>
      </c>
      <c r="N709" s="60">
        <v>524704.38</v>
      </c>
      <c r="O709" s="60" t="s">
        <v>1425</v>
      </c>
    </row>
    <row r="710" spans="1:15" ht="47.25" customHeight="1" x14ac:dyDescent="0.2">
      <c r="A710" s="46">
        <v>44</v>
      </c>
      <c r="B710" s="76" t="s">
        <v>1244</v>
      </c>
      <c r="C710" s="26">
        <v>21</v>
      </c>
      <c r="D710" s="26">
        <v>101</v>
      </c>
      <c r="E710" s="183"/>
      <c r="F710" s="137"/>
      <c r="G710" s="166" t="s">
        <v>1266</v>
      </c>
      <c r="H710" s="3">
        <v>1</v>
      </c>
      <c r="I710" s="60">
        <v>1163320.6499999999</v>
      </c>
      <c r="J710" s="60">
        <v>581660.31999999995</v>
      </c>
      <c r="K710" s="26" t="s">
        <v>1369</v>
      </c>
      <c r="L710" s="169">
        <v>1</v>
      </c>
      <c r="M710" s="60">
        <v>1152605.05</v>
      </c>
      <c r="N710" s="60">
        <v>576302.52</v>
      </c>
      <c r="O710" s="60" t="s">
        <v>1414</v>
      </c>
    </row>
    <row r="711" spans="1:15" ht="47.25" customHeight="1" x14ac:dyDescent="0.2">
      <c r="A711" s="46">
        <v>45</v>
      </c>
      <c r="B711" s="76" t="s">
        <v>1245</v>
      </c>
      <c r="C711" s="26">
        <v>21</v>
      </c>
      <c r="D711" s="26">
        <v>101</v>
      </c>
      <c r="E711" s="183"/>
      <c r="F711" s="137"/>
      <c r="G711" s="166" t="s">
        <v>1267</v>
      </c>
      <c r="H711" s="3">
        <v>1</v>
      </c>
      <c r="I711" s="60">
        <v>1168497.8999999999</v>
      </c>
      <c r="J711" s="60">
        <v>642673.85000000009</v>
      </c>
      <c r="K711" s="26" t="s">
        <v>1369</v>
      </c>
      <c r="L711" s="80">
        <v>1</v>
      </c>
      <c r="M711" s="60">
        <v>847708.41</v>
      </c>
      <c r="N711" s="60">
        <v>466239.63</v>
      </c>
      <c r="O711" s="182" t="s">
        <v>1536</v>
      </c>
    </row>
    <row r="712" spans="1:15" x14ac:dyDescent="0.2">
      <c r="B712" s="76"/>
      <c r="C712" s="26"/>
      <c r="D712" s="26"/>
      <c r="E712" s="26"/>
      <c r="F712" s="137"/>
      <c r="G712" s="190"/>
      <c r="I712" s="60"/>
      <c r="J712" s="60"/>
      <c r="K712" s="26"/>
      <c r="L712" s="130"/>
      <c r="M712" s="55"/>
      <c r="N712" s="55"/>
      <c r="O712" s="55"/>
    </row>
    <row r="713" spans="1:15" s="11" customFormat="1" ht="16.5" thickBot="1" x14ac:dyDescent="0.25">
      <c r="A713" s="223" t="s">
        <v>2</v>
      </c>
      <c r="B713" s="223"/>
      <c r="C713" s="184"/>
      <c r="D713" s="184"/>
      <c r="E713" s="184"/>
      <c r="F713" s="184"/>
      <c r="G713" s="140"/>
      <c r="H713" s="187">
        <f>SUM(H667:H712)</f>
        <v>45</v>
      </c>
      <c r="I713" s="188">
        <f>SUM(I667:I712)</f>
        <v>88046619.74000001</v>
      </c>
      <c r="J713" s="188">
        <f>SUM(J667:J712)</f>
        <v>45818162.370000005</v>
      </c>
      <c r="K713" s="186">
        <f>COUNTA(K667:K711)</f>
        <v>45</v>
      </c>
      <c r="L713" s="187">
        <f>SUM(L667:L712)</f>
        <v>45</v>
      </c>
      <c r="M713" s="188">
        <f>SUM(M667:M712)</f>
        <v>84589609.540000007</v>
      </c>
      <c r="N713" s="188">
        <f>SUM(N667:N712)</f>
        <v>43842767.570000023</v>
      </c>
      <c r="O713" s="186">
        <f>COUNTA(O667:O712)</f>
        <v>45</v>
      </c>
    </row>
    <row r="714" spans="1:15" ht="16.5" thickTop="1" x14ac:dyDescent="0.2">
      <c r="A714" s="6"/>
      <c r="B714" s="6"/>
      <c r="C714" s="6"/>
      <c r="D714" s="7"/>
      <c r="E714" s="7"/>
      <c r="F714" s="135"/>
      <c r="G714" s="145"/>
      <c r="I714" s="8"/>
      <c r="J714" s="8"/>
      <c r="K714" s="9"/>
      <c r="M714" s="8"/>
      <c r="N714" s="8"/>
      <c r="O714" s="9"/>
    </row>
    <row r="715" spans="1:15" ht="19.5" x14ac:dyDescent="0.2">
      <c r="A715" s="56" t="s">
        <v>19</v>
      </c>
      <c r="B715" s="56"/>
      <c r="C715" s="102"/>
      <c r="D715" s="102"/>
      <c r="E715" s="102"/>
      <c r="F715" s="136"/>
      <c r="G715" s="136"/>
      <c r="H715" s="3" t="str">
        <f>IF(I715&gt;0,1,"")</f>
        <v/>
      </c>
      <c r="I715" s="31"/>
      <c r="J715" s="31"/>
      <c r="K715" s="31"/>
      <c r="L715" s="3" t="str">
        <f>IF(M715&gt;0,1,"")</f>
        <v/>
      </c>
      <c r="M715" s="31"/>
      <c r="N715" s="31"/>
      <c r="O715" s="31"/>
    </row>
    <row r="716" spans="1:15" ht="44.25" customHeight="1" x14ac:dyDescent="0.2">
      <c r="A716" s="93">
        <v>1</v>
      </c>
      <c r="B716" s="24" t="s">
        <v>129</v>
      </c>
      <c r="C716" s="26">
        <v>6</v>
      </c>
      <c r="D716" s="26">
        <v>103</v>
      </c>
      <c r="E716" s="26" t="s">
        <v>245</v>
      </c>
      <c r="F716" s="137" t="s">
        <v>246</v>
      </c>
      <c r="G716" s="153" t="s">
        <v>292</v>
      </c>
      <c r="H716" s="24">
        <v>1</v>
      </c>
      <c r="I716" s="60">
        <v>6777578.04</v>
      </c>
      <c r="J716" s="60">
        <v>3388789.02</v>
      </c>
      <c r="K716" s="39" t="s">
        <v>200</v>
      </c>
      <c r="L716" s="24">
        <v>1</v>
      </c>
      <c r="M716" s="60">
        <v>6655334.4800000004</v>
      </c>
      <c r="N716" s="60">
        <v>3327667.24</v>
      </c>
      <c r="O716" s="24" t="s">
        <v>597</v>
      </c>
    </row>
    <row r="717" spans="1:15" ht="46.5" customHeight="1" x14ac:dyDescent="0.2">
      <c r="A717" s="93">
        <v>2</v>
      </c>
      <c r="B717" s="52" t="s">
        <v>404</v>
      </c>
      <c r="C717" s="26">
        <v>10</v>
      </c>
      <c r="D717" s="26">
        <v>103</v>
      </c>
      <c r="E717" s="26" t="s">
        <v>241</v>
      </c>
      <c r="F717" s="137" t="s">
        <v>242</v>
      </c>
      <c r="G717" s="172"/>
      <c r="H717" s="24">
        <v>1</v>
      </c>
      <c r="I717" s="60">
        <v>11611982.279999999</v>
      </c>
      <c r="J717" s="60">
        <v>5805991.1399999997</v>
      </c>
      <c r="K717" s="39" t="s">
        <v>486</v>
      </c>
      <c r="L717" s="24">
        <v>1</v>
      </c>
      <c r="M717" s="60">
        <v>10972214.449999999</v>
      </c>
      <c r="N717" s="60">
        <v>5486107.2300000004</v>
      </c>
      <c r="O717" s="24" t="s">
        <v>1072</v>
      </c>
    </row>
    <row r="718" spans="1:15" ht="39.75" customHeight="1" x14ac:dyDescent="0.2">
      <c r="A718" s="93">
        <v>3</v>
      </c>
      <c r="B718" s="52" t="s">
        <v>1071</v>
      </c>
      <c r="C718" s="26">
        <v>14</v>
      </c>
      <c r="D718" s="26">
        <v>101</v>
      </c>
      <c r="E718" s="26" t="s">
        <v>235</v>
      </c>
      <c r="F718" s="137" t="s">
        <v>236</v>
      </c>
      <c r="G718" s="172" t="s">
        <v>303</v>
      </c>
      <c r="H718" s="24">
        <v>1</v>
      </c>
      <c r="I718" s="60">
        <v>2009971</v>
      </c>
      <c r="J718" s="60">
        <v>1004985.5</v>
      </c>
      <c r="K718" s="39" t="s">
        <v>758</v>
      </c>
      <c r="L718" s="24">
        <v>1</v>
      </c>
      <c r="M718" s="60">
        <v>2009971</v>
      </c>
      <c r="N718" s="60">
        <v>1004985.5</v>
      </c>
      <c r="O718" s="24" t="s">
        <v>1103</v>
      </c>
    </row>
    <row r="719" spans="1:15" ht="71.25" customHeight="1" x14ac:dyDescent="0.2">
      <c r="A719" s="93">
        <v>4</v>
      </c>
      <c r="B719" s="52" t="s">
        <v>827</v>
      </c>
      <c r="C719" s="26" t="s">
        <v>831</v>
      </c>
      <c r="D719" s="26">
        <v>501</v>
      </c>
      <c r="E719" s="26"/>
      <c r="F719" s="137"/>
      <c r="G719" s="172" t="s">
        <v>828</v>
      </c>
      <c r="H719" s="24">
        <v>1</v>
      </c>
      <c r="I719" s="60">
        <v>175609.94999999998</v>
      </c>
      <c r="J719" s="60">
        <v>175609.94999999998</v>
      </c>
      <c r="K719" s="39" t="s">
        <v>833</v>
      </c>
      <c r="L719" s="24">
        <v>1</v>
      </c>
      <c r="M719" s="60">
        <v>118971.04999999999</v>
      </c>
      <c r="N719" s="60">
        <v>118971.04999999999</v>
      </c>
      <c r="O719" s="24" t="s">
        <v>1103</v>
      </c>
    </row>
    <row r="720" spans="1:15" ht="62.25" customHeight="1" x14ac:dyDescent="0.2">
      <c r="A720" s="93">
        <v>5</v>
      </c>
      <c r="B720" s="52" t="s">
        <v>827</v>
      </c>
      <c r="C720" s="26" t="s">
        <v>831</v>
      </c>
      <c r="D720" s="26">
        <v>501</v>
      </c>
      <c r="E720" s="26"/>
      <c r="F720" s="137"/>
      <c r="G720" s="172" t="s">
        <v>829</v>
      </c>
      <c r="H720" s="24">
        <v>1</v>
      </c>
      <c r="I720" s="60">
        <v>911.64</v>
      </c>
      <c r="J720" s="60">
        <v>911.64</v>
      </c>
      <c r="K720" s="39" t="s">
        <v>833</v>
      </c>
      <c r="L720" s="24">
        <v>1</v>
      </c>
      <c r="M720" s="24">
        <v>907.26</v>
      </c>
      <c r="N720" s="24">
        <v>907.26</v>
      </c>
      <c r="O720" s="24" t="s">
        <v>1053</v>
      </c>
    </row>
    <row r="721" spans="1:15" ht="65.25" customHeight="1" x14ac:dyDescent="0.2">
      <c r="A721" s="93">
        <v>6</v>
      </c>
      <c r="B721" s="52" t="s">
        <v>827</v>
      </c>
      <c r="C721" s="26" t="s">
        <v>831</v>
      </c>
      <c r="D721" s="26">
        <v>501</v>
      </c>
      <c r="E721" s="26"/>
      <c r="F721" s="137"/>
      <c r="G721" s="172" t="s">
        <v>830</v>
      </c>
      <c r="H721" s="24">
        <v>1</v>
      </c>
      <c r="I721" s="60">
        <v>6381.4800000000005</v>
      </c>
      <c r="J721" s="60">
        <v>6381.4800000000005</v>
      </c>
      <c r="K721" s="39" t="s">
        <v>818</v>
      </c>
      <c r="L721" s="24">
        <v>1</v>
      </c>
      <c r="M721" s="60">
        <v>6168.66</v>
      </c>
      <c r="N721" s="60">
        <v>6168.66</v>
      </c>
      <c r="O721" s="24" t="s">
        <v>1099</v>
      </c>
    </row>
    <row r="722" spans="1:15" ht="84" customHeight="1" x14ac:dyDescent="0.2">
      <c r="A722" s="93">
        <v>7</v>
      </c>
      <c r="B722" s="52" t="s">
        <v>827</v>
      </c>
      <c r="C722" s="26" t="s">
        <v>831</v>
      </c>
      <c r="D722" s="26">
        <v>501</v>
      </c>
      <c r="E722" s="26"/>
      <c r="F722" s="137"/>
      <c r="G722" s="172" t="s">
        <v>1102</v>
      </c>
      <c r="H722" s="24">
        <v>1</v>
      </c>
      <c r="I722" s="60">
        <v>18628.580000000002</v>
      </c>
      <c r="J722" s="60">
        <v>18628.580000000002</v>
      </c>
      <c r="K722" s="39" t="s">
        <v>832</v>
      </c>
      <c r="L722" s="24">
        <v>1</v>
      </c>
      <c r="M722" s="60">
        <v>9809.92</v>
      </c>
      <c r="N722" s="60">
        <v>9809.92</v>
      </c>
      <c r="O722" s="24" t="s">
        <v>1101</v>
      </c>
    </row>
    <row r="723" spans="1:15" ht="61.5" customHeight="1" x14ac:dyDescent="0.2">
      <c r="A723" s="93">
        <v>8</v>
      </c>
      <c r="B723" s="52" t="s">
        <v>827</v>
      </c>
      <c r="C723" s="26" t="s">
        <v>831</v>
      </c>
      <c r="D723" s="26">
        <v>501</v>
      </c>
      <c r="E723" s="26"/>
      <c r="F723" s="137"/>
      <c r="G723" s="172" t="s">
        <v>1284</v>
      </c>
      <c r="H723" s="24">
        <v>1</v>
      </c>
      <c r="I723" s="60">
        <v>3010.92</v>
      </c>
      <c r="J723" s="60">
        <v>3010.92</v>
      </c>
      <c r="K723" s="39" t="s">
        <v>1050</v>
      </c>
      <c r="L723" s="24">
        <v>1</v>
      </c>
      <c r="M723" s="60">
        <v>1221</v>
      </c>
      <c r="N723" s="60">
        <v>1221</v>
      </c>
      <c r="O723" s="24" t="s">
        <v>1109</v>
      </c>
    </row>
    <row r="724" spans="1:15" ht="61.5" customHeight="1" x14ac:dyDescent="0.2">
      <c r="A724" s="93">
        <v>9</v>
      </c>
      <c r="B724" s="52" t="s">
        <v>827</v>
      </c>
      <c r="C724" s="26" t="s">
        <v>831</v>
      </c>
      <c r="D724" s="26">
        <v>501</v>
      </c>
      <c r="E724" s="26"/>
      <c r="F724" s="137"/>
      <c r="G724" s="172" t="s">
        <v>1054</v>
      </c>
      <c r="H724" s="24">
        <v>1</v>
      </c>
      <c r="I724" s="60">
        <v>224402.84</v>
      </c>
      <c r="J724" s="60">
        <v>224402.84</v>
      </c>
      <c r="K724" s="39" t="s">
        <v>1055</v>
      </c>
      <c r="L724" s="24">
        <v>1</v>
      </c>
      <c r="M724" s="60">
        <v>142878</v>
      </c>
      <c r="N724" s="60">
        <v>142878</v>
      </c>
      <c r="O724" s="24" t="s">
        <v>1126</v>
      </c>
    </row>
    <row r="725" spans="1:15" ht="68.25" customHeight="1" x14ac:dyDescent="0.2">
      <c r="A725" s="93">
        <v>10</v>
      </c>
      <c r="B725" s="52" t="s">
        <v>827</v>
      </c>
      <c r="C725" s="26" t="s">
        <v>831</v>
      </c>
      <c r="D725" s="26">
        <v>501</v>
      </c>
      <c r="E725" s="26"/>
      <c r="F725" s="137"/>
      <c r="G725" s="172" t="s">
        <v>1285</v>
      </c>
      <c r="H725" s="24">
        <v>1</v>
      </c>
      <c r="I725" s="60">
        <v>35668.949999999997</v>
      </c>
      <c r="J725" s="60">
        <v>35668.949999999997</v>
      </c>
      <c r="K725" s="39" t="s">
        <v>1056</v>
      </c>
      <c r="L725" s="24">
        <v>1</v>
      </c>
      <c r="M725" s="60">
        <v>34630.759999999995</v>
      </c>
      <c r="N725" s="60">
        <v>34630.759999999995</v>
      </c>
      <c r="O725" s="24" t="s">
        <v>1109</v>
      </c>
    </row>
    <row r="726" spans="1:15" ht="68.25" customHeight="1" x14ac:dyDescent="0.2">
      <c r="A726" s="93">
        <v>11</v>
      </c>
      <c r="B726" s="52" t="s">
        <v>827</v>
      </c>
      <c r="C726" s="26" t="s">
        <v>831</v>
      </c>
      <c r="D726" s="26">
        <v>501</v>
      </c>
      <c r="E726" s="26"/>
      <c r="F726" s="137"/>
      <c r="G726" s="172" t="s">
        <v>1059</v>
      </c>
      <c r="H726" s="24">
        <v>1</v>
      </c>
      <c r="I726" s="60">
        <v>3315.22</v>
      </c>
      <c r="J726" s="60">
        <v>3315.22</v>
      </c>
      <c r="K726" s="39" t="s">
        <v>1060</v>
      </c>
      <c r="L726" s="24">
        <v>1</v>
      </c>
      <c r="M726" s="60">
        <v>0</v>
      </c>
      <c r="N726" s="60">
        <v>0</v>
      </c>
      <c r="O726" s="24" t="s">
        <v>1097</v>
      </c>
    </row>
    <row r="727" spans="1:15" ht="110.25" customHeight="1" x14ac:dyDescent="0.2">
      <c r="A727" s="93">
        <v>12</v>
      </c>
      <c r="B727" s="52" t="s">
        <v>827</v>
      </c>
      <c r="C727" s="26" t="s">
        <v>831</v>
      </c>
      <c r="D727" s="26">
        <v>501</v>
      </c>
      <c r="E727" s="26"/>
      <c r="F727" s="137"/>
      <c r="G727" s="172" t="s">
        <v>1286</v>
      </c>
      <c r="H727" s="24">
        <v>1</v>
      </c>
      <c r="I727" s="60">
        <v>5127.76</v>
      </c>
      <c r="J727" s="60">
        <v>5127.76</v>
      </c>
      <c r="K727" s="39" t="s">
        <v>1064</v>
      </c>
      <c r="L727" s="24">
        <v>1</v>
      </c>
      <c r="M727" s="60">
        <v>5039.2</v>
      </c>
      <c r="N727" s="60">
        <v>5039.2</v>
      </c>
      <c r="O727" s="24" t="s">
        <v>1097</v>
      </c>
    </row>
    <row r="728" spans="1:15" ht="93.75" customHeight="1" x14ac:dyDescent="0.2">
      <c r="A728" s="93">
        <v>13</v>
      </c>
      <c r="B728" s="52" t="s">
        <v>827</v>
      </c>
      <c r="C728" s="26" t="s">
        <v>831</v>
      </c>
      <c r="D728" s="26">
        <v>501</v>
      </c>
      <c r="E728" s="26"/>
      <c r="F728" s="137"/>
      <c r="G728" s="172" t="s">
        <v>1066</v>
      </c>
      <c r="H728" s="24">
        <v>1</v>
      </c>
      <c r="I728" s="60">
        <v>8800</v>
      </c>
      <c r="J728" s="60">
        <v>8800</v>
      </c>
      <c r="K728" s="39" t="s">
        <v>1069</v>
      </c>
      <c r="L728" s="24">
        <v>1</v>
      </c>
      <c r="M728" s="60">
        <v>4800</v>
      </c>
      <c r="N728" s="60">
        <v>4800</v>
      </c>
      <c r="O728" s="24" t="s">
        <v>1326</v>
      </c>
    </row>
    <row r="729" spans="1:15" ht="130.5" customHeight="1" x14ac:dyDescent="0.2">
      <c r="A729" s="93">
        <v>14</v>
      </c>
      <c r="B729" s="52" t="s">
        <v>827</v>
      </c>
      <c r="C729" s="26" t="s">
        <v>831</v>
      </c>
      <c r="D729" s="26">
        <v>501</v>
      </c>
      <c r="E729" s="26"/>
      <c r="F729" s="137"/>
      <c r="G729" s="172" t="s">
        <v>1076</v>
      </c>
      <c r="H729" s="24">
        <v>1</v>
      </c>
      <c r="I729" s="60">
        <v>14400</v>
      </c>
      <c r="J729" s="60">
        <v>14400</v>
      </c>
      <c r="K729" s="39" t="s">
        <v>1077</v>
      </c>
      <c r="L729" s="24">
        <v>1</v>
      </c>
      <c r="M729" s="60">
        <v>14400</v>
      </c>
      <c r="N729" s="60">
        <v>14400</v>
      </c>
      <c r="O729" s="24" t="s">
        <v>1114</v>
      </c>
    </row>
    <row r="730" spans="1:15" ht="87.75" customHeight="1" x14ac:dyDescent="0.2">
      <c r="A730" s="93">
        <v>15</v>
      </c>
      <c r="B730" s="52" t="s">
        <v>827</v>
      </c>
      <c r="C730" s="26" t="s">
        <v>831</v>
      </c>
      <c r="D730" s="26">
        <v>501</v>
      </c>
      <c r="E730" s="26"/>
      <c r="F730" s="137"/>
      <c r="G730" s="172" t="s">
        <v>1079</v>
      </c>
      <c r="H730" s="24">
        <v>1</v>
      </c>
      <c r="I730" s="60">
        <v>17541.560000000001</v>
      </c>
      <c r="J730" s="60">
        <v>17541.560000000001</v>
      </c>
      <c r="K730" s="39" t="s">
        <v>1082</v>
      </c>
      <c r="L730" s="24">
        <v>1</v>
      </c>
      <c r="M730" s="60">
        <v>17535.04</v>
      </c>
      <c r="N730" s="60">
        <v>17535.04</v>
      </c>
      <c r="O730" s="182">
        <v>41683</v>
      </c>
    </row>
    <row r="731" spans="1:15" ht="126.75" customHeight="1" x14ac:dyDescent="0.2">
      <c r="A731" s="93">
        <v>16</v>
      </c>
      <c r="B731" s="52" t="s">
        <v>827</v>
      </c>
      <c r="C731" s="26" t="s">
        <v>831</v>
      </c>
      <c r="D731" s="26">
        <v>501</v>
      </c>
      <c r="E731" s="26"/>
      <c r="F731" s="137"/>
      <c r="G731" s="172" t="s">
        <v>1080</v>
      </c>
      <c r="H731" s="24">
        <v>1</v>
      </c>
      <c r="I731" s="60">
        <v>16713.02</v>
      </c>
      <c r="J731" s="60">
        <v>16713.02</v>
      </c>
      <c r="K731" s="39" t="s">
        <v>1083</v>
      </c>
      <c r="L731" s="24">
        <v>1</v>
      </c>
      <c r="M731" s="60">
        <v>11286.02</v>
      </c>
      <c r="N731" s="60">
        <v>11286.02</v>
      </c>
      <c r="O731" s="24" t="s">
        <v>1311</v>
      </c>
    </row>
    <row r="732" spans="1:15" ht="117" customHeight="1" x14ac:dyDescent="0.2">
      <c r="A732" s="93">
        <v>17</v>
      </c>
      <c r="B732" s="52" t="s">
        <v>827</v>
      </c>
      <c r="C732" s="26" t="s">
        <v>831</v>
      </c>
      <c r="D732" s="26">
        <v>501</v>
      </c>
      <c r="E732" s="26"/>
      <c r="F732" s="137"/>
      <c r="G732" s="172" t="s">
        <v>1086</v>
      </c>
      <c r="H732" s="24">
        <v>1</v>
      </c>
      <c r="I732" s="60">
        <v>98163.91</v>
      </c>
      <c r="J732" s="60">
        <v>98163.91</v>
      </c>
      <c r="K732" s="39" t="s">
        <v>1090</v>
      </c>
      <c r="L732" s="24">
        <v>1</v>
      </c>
      <c r="M732" s="60">
        <v>72114.66</v>
      </c>
      <c r="N732" s="60">
        <v>72114.66</v>
      </c>
      <c r="O732" s="24" t="s">
        <v>1185</v>
      </c>
    </row>
    <row r="733" spans="1:15" ht="158.25" customHeight="1" x14ac:dyDescent="0.2">
      <c r="A733" s="93">
        <v>18</v>
      </c>
      <c r="B733" s="52" t="s">
        <v>827</v>
      </c>
      <c r="C733" s="26" t="s">
        <v>831</v>
      </c>
      <c r="D733" s="26">
        <v>501</v>
      </c>
      <c r="E733" s="26"/>
      <c r="F733" s="137"/>
      <c r="G733" s="172" t="s">
        <v>1085</v>
      </c>
      <c r="H733" s="24">
        <v>1</v>
      </c>
      <c r="I733" s="60">
        <v>4126.5199999999995</v>
      </c>
      <c r="J733" s="60">
        <v>4126.5199999999995</v>
      </c>
      <c r="K733" s="39" t="s">
        <v>1088</v>
      </c>
      <c r="L733" s="24">
        <v>1</v>
      </c>
      <c r="M733" s="60">
        <v>4126.5</v>
      </c>
      <c r="N733" s="60">
        <v>4126.5</v>
      </c>
      <c r="O733" s="182">
        <v>41683</v>
      </c>
    </row>
    <row r="734" spans="1:15" ht="116.25" customHeight="1" x14ac:dyDescent="0.2">
      <c r="A734" s="93">
        <v>19</v>
      </c>
      <c r="B734" s="52" t="s">
        <v>827</v>
      </c>
      <c r="C734" s="26" t="s">
        <v>831</v>
      </c>
      <c r="D734" s="26">
        <v>501</v>
      </c>
      <c r="E734" s="26"/>
      <c r="F734" s="137"/>
      <c r="G734" s="172" t="s">
        <v>1095</v>
      </c>
      <c r="H734" s="24">
        <v>1</v>
      </c>
      <c r="I734" s="60">
        <v>13920</v>
      </c>
      <c r="J734" s="60">
        <v>13920</v>
      </c>
      <c r="K734" s="39" t="s">
        <v>1096</v>
      </c>
      <c r="L734" s="24">
        <v>1</v>
      </c>
      <c r="M734" s="60">
        <v>13920</v>
      </c>
      <c r="N734" s="60">
        <v>13920</v>
      </c>
      <c r="O734" s="24" t="s">
        <v>1185</v>
      </c>
    </row>
    <row r="735" spans="1:15" ht="93.75" customHeight="1" x14ac:dyDescent="0.2">
      <c r="A735" s="93">
        <v>20</v>
      </c>
      <c r="B735" s="52" t="s">
        <v>827</v>
      </c>
      <c r="C735" s="26" t="s">
        <v>831</v>
      </c>
      <c r="D735" s="26">
        <v>501</v>
      </c>
      <c r="E735" s="26"/>
      <c r="F735" s="137"/>
      <c r="G735" s="172" t="s">
        <v>1094</v>
      </c>
      <c r="H735" s="24">
        <v>1</v>
      </c>
      <c r="I735" s="60">
        <v>63000</v>
      </c>
      <c r="J735" s="60">
        <v>63000</v>
      </c>
      <c r="K735" s="39" t="s">
        <v>1099</v>
      </c>
      <c r="L735" s="24">
        <v>1</v>
      </c>
      <c r="M735" s="60">
        <v>63000</v>
      </c>
      <c r="N735" s="60">
        <v>63000</v>
      </c>
      <c r="O735" s="24" t="s">
        <v>1187</v>
      </c>
    </row>
    <row r="736" spans="1:15" ht="93.75" customHeight="1" x14ac:dyDescent="0.2">
      <c r="A736" s="93">
        <v>21</v>
      </c>
      <c r="B736" s="52" t="s">
        <v>827</v>
      </c>
      <c r="C736" s="26" t="s">
        <v>831</v>
      </c>
      <c r="D736" s="26">
        <v>501</v>
      </c>
      <c r="E736" s="26"/>
      <c r="F736" s="137"/>
      <c r="G736" s="172" t="s">
        <v>1106</v>
      </c>
      <c r="H736" s="24">
        <v>1</v>
      </c>
      <c r="I736" s="60">
        <v>62336.899999999994</v>
      </c>
      <c r="J736" s="60">
        <v>62336.899999999994</v>
      </c>
      <c r="K736" s="39" t="s">
        <v>1105</v>
      </c>
      <c r="L736" s="24">
        <v>1</v>
      </c>
      <c r="M736" s="60">
        <v>44100.86</v>
      </c>
      <c r="N736" s="60">
        <v>44100.86</v>
      </c>
      <c r="O736" s="24" t="s">
        <v>1185</v>
      </c>
    </row>
    <row r="737" spans="1:15" ht="93.75" customHeight="1" x14ac:dyDescent="0.2">
      <c r="A737" s="93">
        <v>22</v>
      </c>
      <c r="B737" s="52" t="s">
        <v>827</v>
      </c>
      <c r="C737" s="26" t="s">
        <v>831</v>
      </c>
      <c r="D737" s="26">
        <v>501</v>
      </c>
      <c r="E737" s="26"/>
      <c r="F737" s="137"/>
      <c r="G737" s="172" t="s">
        <v>1108</v>
      </c>
      <c r="H737" s="24">
        <v>1</v>
      </c>
      <c r="I737" s="60">
        <v>7500</v>
      </c>
      <c r="J737" s="60">
        <v>7500</v>
      </c>
      <c r="K737" s="39" t="s">
        <v>1109</v>
      </c>
      <c r="L737" s="24">
        <v>1</v>
      </c>
      <c r="M737" s="60">
        <v>6500</v>
      </c>
      <c r="N737" s="60">
        <v>6500</v>
      </c>
      <c r="O737" s="24" t="s">
        <v>1185</v>
      </c>
    </row>
    <row r="738" spans="1:15" ht="93.75" customHeight="1" x14ac:dyDescent="0.2">
      <c r="A738" s="93">
        <v>23</v>
      </c>
      <c r="B738" s="52" t="s">
        <v>827</v>
      </c>
      <c r="C738" s="26" t="s">
        <v>831</v>
      </c>
      <c r="D738" s="26">
        <v>501</v>
      </c>
      <c r="E738" s="26"/>
      <c r="F738" s="137"/>
      <c r="G738" s="172" t="s">
        <v>1127</v>
      </c>
      <c r="H738" s="24">
        <v>1</v>
      </c>
      <c r="I738" s="60">
        <v>16038</v>
      </c>
      <c r="J738" s="60">
        <v>16038</v>
      </c>
      <c r="K738" s="39" t="s">
        <v>1125</v>
      </c>
      <c r="L738" s="24">
        <v>1</v>
      </c>
      <c r="M738" s="60">
        <v>15575.64</v>
      </c>
      <c r="N738" s="60">
        <v>15575.64</v>
      </c>
      <c r="O738" s="24" t="s">
        <v>1211</v>
      </c>
    </row>
    <row r="739" spans="1:15" ht="110.25" customHeight="1" x14ac:dyDescent="0.2">
      <c r="A739" s="93">
        <v>24</v>
      </c>
      <c r="B739" s="52" t="s">
        <v>827</v>
      </c>
      <c r="C739" s="26" t="s">
        <v>831</v>
      </c>
      <c r="D739" s="26">
        <v>501</v>
      </c>
      <c r="E739" s="26"/>
      <c r="F739" s="137"/>
      <c r="G739" s="172" t="s">
        <v>1129</v>
      </c>
      <c r="H739" s="24">
        <v>1</v>
      </c>
      <c r="I739" s="60">
        <v>14000</v>
      </c>
      <c r="J739" s="60">
        <v>14000</v>
      </c>
      <c r="K739" s="39" t="s">
        <v>1125</v>
      </c>
      <c r="L739" s="24">
        <v>1</v>
      </c>
      <c r="M739" s="60">
        <v>14000</v>
      </c>
      <c r="N739" s="60">
        <v>14000</v>
      </c>
      <c r="O739" s="24" t="s">
        <v>1311</v>
      </c>
    </row>
    <row r="740" spans="1:15" ht="140.25" customHeight="1" x14ac:dyDescent="0.2">
      <c r="A740" s="93">
        <v>25</v>
      </c>
      <c r="B740" s="52" t="s">
        <v>827</v>
      </c>
      <c r="C740" s="26" t="s">
        <v>831</v>
      </c>
      <c r="D740" s="26">
        <v>501</v>
      </c>
      <c r="E740" s="26"/>
      <c r="F740" s="137"/>
      <c r="G740" s="172" t="s">
        <v>1121</v>
      </c>
      <c r="H740" s="24">
        <v>1</v>
      </c>
      <c r="I740" s="60">
        <v>32970</v>
      </c>
      <c r="J740" s="60">
        <v>32970</v>
      </c>
      <c r="K740" s="39" t="s">
        <v>1126</v>
      </c>
      <c r="L740" s="24">
        <v>1</v>
      </c>
      <c r="M740" s="60">
        <v>32970</v>
      </c>
      <c r="N740" s="60">
        <v>32970</v>
      </c>
      <c r="O740" s="24" t="s">
        <v>1311</v>
      </c>
    </row>
    <row r="741" spans="1:15" ht="129.75" customHeight="1" x14ac:dyDescent="0.2">
      <c r="A741" s="93">
        <v>26</v>
      </c>
      <c r="B741" s="52" t="s">
        <v>827</v>
      </c>
      <c r="C741" s="26" t="s">
        <v>831</v>
      </c>
      <c r="D741" s="26">
        <v>501</v>
      </c>
      <c r="E741" s="26"/>
      <c r="F741" s="137"/>
      <c r="G741" s="172" t="s">
        <v>1122</v>
      </c>
      <c r="H741" s="24">
        <v>1</v>
      </c>
      <c r="I741" s="60">
        <v>46820</v>
      </c>
      <c r="J741" s="60">
        <v>46820</v>
      </c>
      <c r="K741" s="39" t="s">
        <v>1140</v>
      </c>
      <c r="L741" s="24">
        <v>1</v>
      </c>
      <c r="M741" s="60">
        <v>46820</v>
      </c>
      <c r="N741" s="60">
        <v>46820</v>
      </c>
      <c r="O741" s="24" t="s">
        <v>1366</v>
      </c>
    </row>
    <row r="742" spans="1:15" ht="114" customHeight="1" x14ac:dyDescent="0.2">
      <c r="A742" s="93">
        <v>27</v>
      </c>
      <c r="B742" s="52" t="s">
        <v>827</v>
      </c>
      <c r="C742" s="26" t="s">
        <v>831</v>
      </c>
      <c r="D742" s="26">
        <v>501</v>
      </c>
      <c r="E742" s="26"/>
      <c r="F742" s="137"/>
      <c r="G742" s="172" t="s">
        <v>1136</v>
      </c>
      <c r="H742" s="24">
        <v>1</v>
      </c>
      <c r="I742" s="60">
        <v>19500</v>
      </c>
      <c r="J742" s="60">
        <v>19500</v>
      </c>
      <c r="K742" s="39" t="s">
        <v>1141</v>
      </c>
      <c r="L742" s="24">
        <v>1</v>
      </c>
      <c r="M742" s="60">
        <v>19500</v>
      </c>
      <c r="N742" s="60">
        <v>19500</v>
      </c>
      <c r="O742" s="24" t="s">
        <v>1304</v>
      </c>
    </row>
    <row r="743" spans="1:15" ht="156.75" customHeight="1" x14ac:dyDescent="0.2">
      <c r="A743" s="93">
        <v>28</v>
      </c>
      <c r="B743" s="52" t="s">
        <v>827</v>
      </c>
      <c r="C743" s="26" t="s">
        <v>831</v>
      </c>
      <c r="D743" s="26">
        <v>501</v>
      </c>
      <c r="E743" s="26"/>
      <c r="F743" s="137"/>
      <c r="G743" s="172" t="s">
        <v>1145</v>
      </c>
      <c r="H743" s="24">
        <v>1</v>
      </c>
      <c r="I743" s="60">
        <v>10744.94</v>
      </c>
      <c r="J743" s="60">
        <v>10744.94</v>
      </c>
      <c r="K743" s="39" t="s">
        <v>1154</v>
      </c>
      <c r="L743" s="24">
        <v>1</v>
      </c>
      <c r="M743" s="60">
        <v>10743.119999999999</v>
      </c>
      <c r="N743" s="60">
        <v>10743.119999999999</v>
      </c>
      <c r="O743" s="24" t="s">
        <v>1221</v>
      </c>
    </row>
    <row r="744" spans="1:15" ht="80.25" customHeight="1" x14ac:dyDescent="0.2">
      <c r="A744" s="93">
        <v>29</v>
      </c>
      <c r="B744" s="54" t="s">
        <v>827</v>
      </c>
      <c r="C744" s="26" t="s">
        <v>831</v>
      </c>
      <c r="D744" s="26">
        <v>501</v>
      </c>
      <c r="E744" s="26"/>
      <c r="F744" s="137"/>
      <c r="G744" s="172" t="s">
        <v>1148</v>
      </c>
      <c r="H744" s="24">
        <v>1</v>
      </c>
      <c r="I744" s="60">
        <v>76100.789999999994</v>
      </c>
      <c r="J744" s="60">
        <v>76100.789999999994</v>
      </c>
      <c r="K744" s="39" t="s">
        <v>1147</v>
      </c>
      <c r="L744" s="24">
        <v>1</v>
      </c>
      <c r="M744" s="60">
        <v>47009.87</v>
      </c>
      <c r="N744" s="60">
        <v>47009.87</v>
      </c>
      <c r="O744" s="24" t="s">
        <v>1391</v>
      </c>
    </row>
    <row r="745" spans="1:15" ht="69" customHeight="1" x14ac:dyDescent="0.2">
      <c r="A745" s="93">
        <v>30</v>
      </c>
      <c r="B745" s="52" t="s">
        <v>827</v>
      </c>
      <c r="C745" s="26" t="s">
        <v>831</v>
      </c>
      <c r="D745" s="26">
        <v>501</v>
      </c>
      <c r="E745" s="26"/>
      <c r="F745" s="137"/>
      <c r="G745" s="172" t="s">
        <v>1152</v>
      </c>
      <c r="H745" s="24">
        <v>1</v>
      </c>
      <c r="I745" s="60">
        <v>493</v>
      </c>
      <c r="J745" s="60">
        <v>493</v>
      </c>
      <c r="K745" s="39" t="s">
        <v>1163</v>
      </c>
      <c r="L745" s="24">
        <v>1</v>
      </c>
      <c r="M745" s="60">
        <v>493</v>
      </c>
      <c r="N745" s="60">
        <v>493</v>
      </c>
      <c r="O745" s="24" t="s">
        <v>1311</v>
      </c>
    </row>
    <row r="746" spans="1:15" ht="78.75" customHeight="1" x14ac:dyDescent="0.2">
      <c r="A746" s="93">
        <v>31</v>
      </c>
      <c r="B746" s="52" t="s">
        <v>827</v>
      </c>
      <c r="C746" s="26" t="s">
        <v>831</v>
      </c>
      <c r="D746" s="26">
        <v>501</v>
      </c>
      <c r="E746" s="26"/>
      <c r="F746" s="137"/>
      <c r="G746" s="172" t="s">
        <v>1155</v>
      </c>
      <c r="H746" s="24">
        <v>1</v>
      </c>
      <c r="I746" s="60">
        <v>104277.8</v>
      </c>
      <c r="J746" s="60">
        <v>104277.8</v>
      </c>
      <c r="K746" s="39" t="s">
        <v>1156</v>
      </c>
      <c r="L746" s="24">
        <v>1</v>
      </c>
      <c r="M746" s="60">
        <v>104277.8</v>
      </c>
      <c r="N746" s="60">
        <v>104277.8</v>
      </c>
      <c r="O746" s="24" t="s">
        <v>1387</v>
      </c>
    </row>
    <row r="747" spans="1:15" ht="93.75" customHeight="1" x14ac:dyDescent="0.2">
      <c r="A747" s="93">
        <v>32</v>
      </c>
      <c r="B747" s="52" t="s">
        <v>827</v>
      </c>
      <c r="C747" s="26" t="s">
        <v>831</v>
      </c>
      <c r="D747" s="26">
        <v>501</v>
      </c>
      <c r="E747" s="26"/>
      <c r="F747" s="213"/>
      <c r="G747" s="172" t="s">
        <v>1168</v>
      </c>
      <c r="H747" s="24">
        <v>1</v>
      </c>
      <c r="I747" s="60">
        <v>6525</v>
      </c>
      <c r="J747" s="60">
        <v>6525</v>
      </c>
      <c r="K747" s="39" t="s">
        <v>1174</v>
      </c>
      <c r="L747" s="24">
        <v>1</v>
      </c>
      <c r="M747" s="60">
        <v>6525</v>
      </c>
      <c r="N747" s="60">
        <v>6525</v>
      </c>
      <c r="O747" s="24" t="s">
        <v>1326</v>
      </c>
    </row>
    <row r="748" spans="1:15" ht="91.5" customHeight="1" x14ac:dyDescent="0.2">
      <c r="A748" s="93">
        <v>33</v>
      </c>
      <c r="B748" s="52" t="s">
        <v>827</v>
      </c>
      <c r="C748" s="26" t="s">
        <v>831</v>
      </c>
      <c r="D748" s="26">
        <v>501</v>
      </c>
      <c r="E748" s="26"/>
      <c r="F748" s="213"/>
      <c r="G748" s="172" t="s">
        <v>1169</v>
      </c>
      <c r="H748" s="24">
        <v>1</v>
      </c>
      <c r="I748" s="60">
        <v>11380</v>
      </c>
      <c r="J748" s="60">
        <v>11380</v>
      </c>
      <c r="K748" s="39" t="s">
        <v>1174</v>
      </c>
      <c r="L748" s="24">
        <v>1</v>
      </c>
      <c r="M748" s="60">
        <v>11380</v>
      </c>
      <c r="N748" s="60">
        <v>11380</v>
      </c>
      <c r="O748" s="24" t="s">
        <v>1334</v>
      </c>
    </row>
    <row r="749" spans="1:15" ht="102" customHeight="1" x14ac:dyDescent="0.2">
      <c r="A749" s="93">
        <v>34</v>
      </c>
      <c r="B749" s="52" t="s">
        <v>827</v>
      </c>
      <c r="C749" s="26" t="s">
        <v>831</v>
      </c>
      <c r="D749" s="26">
        <v>501</v>
      </c>
      <c r="E749" s="26"/>
      <c r="F749" s="213"/>
      <c r="G749" s="172" t="s">
        <v>1183</v>
      </c>
      <c r="H749" s="24">
        <v>1</v>
      </c>
      <c r="I749" s="60">
        <v>13150.34</v>
      </c>
      <c r="J749" s="60">
        <v>13150.34</v>
      </c>
      <c r="K749" s="39" t="s">
        <v>1180</v>
      </c>
      <c r="L749" s="24">
        <v>1</v>
      </c>
      <c r="M749" s="60">
        <v>12606.9</v>
      </c>
      <c r="N749" s="60">
        <v>12606.9</v>
      </c>
      <c r="O749" s="24" t="s">
        <v>1386</v>
      </c>
    </row>
    <row r="750" spans="1:15" ht="79.5" customHeight="1" x14ac:dyDescent="0.2">
      <c r="A750" s="93">
        <v>35</v>
      </c>
      <c r="B750" s="54" t="s">
        <v>827</v>
      </c>
      <c r="C750" s="26" t="s">
        <v>831</v>
      </c>
      <c r="D750" s="26">
        <v>501</v>
      </c>
      <c r="E750" s="26"/>
      <c r="F750" s="213"/>
      <c r="G750" s="172" t="s">
        <v>1205</v>
      </c>
      <c r="H750" s="24">
        <v>1</v>
      </c>
      <c r="I750" s="60">
        <v>13556.94</v>
      </c>
      <c r="J750" s="60">
        <v>13556.94</v>
      </c>
      <c r="K750" s="39" t="s">
        <v>1195</v>
      </c>
      <c r="L750" s="24">
        <v>1</v>
      </c>
      <c r="M750" s="60">
        <v>13541.51</v>
      </c>
      <c r="N750" s="60">
        <v>13541.51</v>
      </c>
      <c r="O750" s="24" t="s">
        <v>1391</v>
      </c>
    </row>
    <row r="751" spans="1:15" ht="79.5" customHeight="1" x14ac:dyDescent="0.2">
      <c r="A751" s="93">
        <v>36</v>
      </c>
      <c r="B751" s="52" t="s">
        <v>827</v>
      </c>
      <c r="C751" s="26" t="s">
        <v>831</v>
      </c>
      <c r="D751" s="26">
        <v>501</v>
      </c>
      <c r="E751" s="26"/>
      <c r="F751" s="213"/>
      <c r="G751" s="172" t="s">
        <v>1204</v>
      </c>
      <c r="H751" s="24">
        <v>1</v>
      </c>
      <c r="I751" s="60">
        <v>196800</v>
      </c>
      <c r="J751" s="60">
        <v>196800</v>
      </c>
      <c r="K751" s="39" t="s">
        <v>1195</v>
      </c>
      <c r="L751" s="24">
        <v>1</v>
      </c>
      <c r="M751" s="60">
        <v>196800</v>
      </c>
      <c r="N751" s="60">
        <v>196800</v>
      </c>
      <c r="O751" s="24" t="s">
        <v>1386</v>
      </c>
    </row>
    <row r="752" spans="1:15" ht="79.5" customHeight="1" x14ac:dyDescent="0.2">
      <c r="A752" s="93">
        <v>37</v>
      </c>
      <c r="B752" s="52" t="s">
        <v>827</v>
      </c>
      <c r="C752" s="26" t="s">
        <v>831</v>
      </c>
      <c r="D752" s="26">
        <v>501</v>
      </c>
      <c r="E752" s="26"/>
      <c r="F752" s="213"/>
      <c r="G752" s="172" t="s">
        <v>1200</v>
      </c>
      <c r="H752" s="24">
        <v>1</v>
      </c>
      <c r="I752" s="60">
        <v>131755</v>
      </c>
      <c r="J752" s="60">
        <v>131755</v>
      </c>
      <c r="K752" s="39" t="s">
        <v>1203</v>
      </c>
      <c r="L752" s="24">
        <v>1</v>
      </c>
      <c r="M752" s="60">
        <v>131755</v>
      </c>
      <c r="N752" s="60">
        <v>131755</v>
      </c>
      <c r="O752" s="24" t="s">
        <v>1386</v>
      </c>
    </row>
    <row r="753" spans="1:15" ht="79.5" customHeight="1" x14ac:dyDescent="0.2">
      <c r="A753" s="93">
        <v>38</v>
      </c>
      <c r="B753" s="52" t="s">
        <v>827</v>
      </c>
      <c r="C753" s="26" t="s">
        <v>831</v>
      </c>
      <c r="D753" s="26">
        <v>501</v>
      </c>
      <c r="E753" s="26"/>
      <c r="F753" s="213"/>
      <c r="G753" s="172" t="s">
        <v>1216</v>
      </c>
      <c r="H753" s="24">
        <v>1</v>
      </c>
      <c r="I753" s="60">
        <v>4613.3999999999996</v>
      </c>
      <c r="J753" s="60">
        <v>4613.3999999999996</v>
      </c>
      <c r="K753" s="39" t="s">
        <v>1209</v>
      </c>
      <c r="L753" s="24">
        <v>1</v>
      </c>
      <c r="M753" s="60">
        <v>4613.3999999999996</v>
      </c>
      <c r="N753" s="60">
        <v>4613.3999999999996</v>
      </c>
      <c r="O753" s="24" t="s">
        <v>1387</v>
      </c>
    </row>
    <row r="754" spans="1:15" ht="79.5" customHeight="1" x14ac:dyDescent="0.2">
      <c r="A754" s="93">
        <v>39</v>
      </c>
      <c r="B754" s="52" t="s">
        <v>827</v>
      </c>
      <c r="C754" s="26" t="s">
        <v>831</v>
      </c>
      <c r="D754" s="26">
        <v>501</v>
      </c>
      <c r="E754" s="26"/>
      <c r="F754" s="213"/>
      <c r="G754" s="172" t="s">
        <v>1217</v>
      </c>
      <c r="H754" s="24">
        <v>1</v>
      </c>
      <c r="I754" s="60">
        <v>12152.310000000001</v>
      </c>
      <c r="J754" s="60">
        <v>12152.310000000001</v>
      </c>
      <c r="K754" s="39" t="s">
        <v>1221</v>
      </c>
      <c r="L754" s="24">
        <v>1</v>
      </c>
      <c r="M754" s="60">
        <v>12152.31</v>
      </c>
      <c r="N754" s="60">
        <v>12152.31</v>
      </c>
      <c r="O754" s="24" t="s">
        <v>1386</v>
      </c>
    </row>
    <row r="755" spans="1:15" ht="79.5" customHeight="1" x14ac:dyDescent="0.2">
      <c r="A755" s="93">
        <v>40</v>
      </c>
      <c r="B755" s="52" t="s">
        <v>827</v>
      </c>
      <c r="C755" s="26" t="s">
        <v>831</v>
      </c>
      <c r="D755" s="26">
        <v>501</v>
      </c>
      <c r="E755" s="26"/>
      <c r="F755" s="213"/>
      <c r="G755" s="172" t="s">
        <v>1218</v>
      </c>
      <c r="H755" s="24">
        <v>1</v>
      </c>
      <c r="I755" s="60">
        <v>4789.5199999999995</v>
      </c>
      <c r="J755" s="60">
        <v>4789.5199999999995</v>
      </c>
      <c r="K755" s="39" t="s">
        <v>1274</v>
      </c>
      <c r="L755" s="24">
        <v>1</v>
      </c>
      <c r="M755" s="60">
        <v>4789.5200000000004</v>
      </c>
      <c r="N755" s="60">
        <v>4789.5200000000004</v>
      </c>
      <c r="O755" s="24" t="s">
        <v>1387</v>
      </c>
    </row>
    <row r="756" spans="1:15" ht="79.5" customHeight="1" x14ac:dyDescent="0.2">
      <c r="A756" s="93">
        <v>41</v>
      </c>
      <c r="B756" s="54" t="s">
        <v>827</v>
      </c>
      <c r="C756" s="19" t="s">
        <v>831</v>
      </c>
      <c r="D756" s="19">
        <v>501</v>
      </c>
      <c r="E756" s="19"/>
      <c r="F756" s="215"/>
      <c r="G756" s="216" t="s">
        <v>1210</v>
      </c>
      <c r="H756" s="24">
        <v>1</v>
      </c>
      <c r="I756" s="60">
        <v>2602.96</v>
      </c>
      <c r="J756" s="60">
        <v>2602.96</v>
      </c>
      <c r="K756" s="39" t="s">
        <v>1211</v>
      </c>
      <c r="L756" s="24">
        <v>1</v>
      </c>
      <c r="M756" s="60">
        <v>2528.16</v>
      </c>
      <c r="N756" s="60">
        <v>2528.16</v>
      </c>
      <c r="O756" s="24" t="s">
        <v>1391</v>
      </c>
    </row>
    <row r="757" spans="1:15" ht="79.5" customHeight="1" x14ac:dyDescent="0.2">
      <c r="A757" s="93">
        <v>42</v>
      </c>
      <c r="B757" s="52" t="s">
        <v>827</v>
      </c>
      <c r="C757" s="26" t="s">
        <v>831</v>
      </c>
      <c r="D757" s="26">
        <v>501</v>
      </c>
      <c r="E757" s="26"/>
      <c r="F757" s="213"/>
      <c r="G757" s="172" t="s">
        <v>1278</v>
      </c>
      <c r="H757" s="24">
        <v>1</v>
      </c>
      <c r="I757" s="60">
        <v>19164.599999999999</v>
      </c>
      <c r="J757" s="60">
        <v>19164.599999999999</v>
      </c>
      <c r="K757" s="39" t="s">
        <v>1280</v>
      </c>
      <c r="L757" s="24">
        <v>1</v>
      </c>
      <c r="M757" s="60">
        <v>12899.6</v>
      </c>
      <c r="N757" s="60">
        <v>12899.6</v>
      </c>
      <c r="O757" s="24" t="s">
        <v>1416</v>
      </c>
    </row>
    <row r="758" spans="1:15" ht="79.5" customHeight="1" x14ac:dyDescent="0.2">
      <c r="A758" s="93">
        <v>43</v>
      </c>
      <c r="B758" s="52" t="s">
        <v>827</v>
      </c>
      <c r="C758" s="26" t="s">
        <v>831</v>
      </c>
      <c r="D758" s="26">
        <v>501</v>
      </c>
      <c r="E758" s="26"/>
      <c r="F758" s="213"/>
      <c r="G758" s="172" t="s">
        <v>1220</v>
      </c>
      <c r="H758" s="24">
        <v>1</v>
      </c>
      <c r="I758" s="60">
        <v>178811.5</v>
      </c>
      <c r="J758" s="60">
        <v>178811.5</v>
      </c>
      <c r="K758" s="39" t="s">
        <v>1275</v>
      </c>
      <c r="L758" s="24">
        <v>1</v>
      </c>
      <c r="M758" s="60">
        <v>178811.5</v>
      </c>
      <c r="N758" s="60">
        <v>178811.5</v>
      </c>
      <c r="O758" s="24" t="s">
        <v>1400</v>
      </c>
    </row>
    <row r="759" spans="1:15" ht="79.5" customHeight="1" x14ac:dyDescent="0.2">
      <c r="A759" s="93">
        <v>44</v>
      </c>
      <c r="B759" s="54" t="s">
        <v>827</v>
      </c>
      <c r="C759" s="19" t="s">
        <v>831</v>
      </c>
      <c r="D759" s="19">
        <v>501</v>
      </c>
      <c r="E759" s="19"/>
      <c r="F759" s="215"/>
      <c r="G759" s="216" t="s">
        <v>1219</v>
      </c>
      <c r="H759" s="24">
        <v>1</v>
      </c>
      <c r="I759" s="60">
        <v>2244.2400000000002</v>
      </c>
      <c r="J759" s="60">
        <v>2244.2400000000002</v>
      </c>
      <c r="K759" s="39" t="s">
        <v>1273</v>
      </c>
      <c r="L759" s="24">
        <v>1</v>
      </c>
      <c r="M759" s="60">
        <v>2244</v>
      </c>
      <c r="N759" s="60">
        <v>2244</v>
      </c>
      <c r="O759" s="24" t="s">
        <v>1387</v>
      </c>
    </row>
    <row r="760" spans="1:15" ht="79.5" customHeight="1" x14ac:dyDescent="0.2">
      <c r="A760" s="93">
        <v>45</v>
      </c>
      <c r="B760" s="52" t="s">
        <v>827</v>
      </c>
      <c r="C760" s="26" t="s">
        <v>831</v>
      </c>
      <c r="D760" s="26">
        <v>501</v>
      </c>
      <c r="E760" s="26"/>
      <c r="F760" s="213"/>
      <c r="G760" s="172" t="s">
        <v>1283</v>
      </c>
      <c r="H760" s="24">
        <v>1</v>
      </c>
      <c r="I760" s="60">
        <v>101003.94</v>
      </c>
      <c r="J760" s="60">
        <v>101003.94</v>
      </c>
      <c r="K760" s="39" t="s">
        <v>1287</v>
      </c>
      <c r="L760" s="24">
        <v>1</v>
      </c>
      <c r="M760" s="60">
        <v>91185.84</v>
      </c>
      <c r="N760" s="60">
        <v>91185.84</v>
      </c>
      <c r="O760" s="24" t="s">
        <v>1398</v>
      </c>
    </row>
    <row r="761" spans="1:15" ht="79.5" customHeight="1" x14ac:dyDescent="0.2">
      <c r="A761" s="93">
        <v>46</v>
      </c>
      <c r="B761" s="52" t="s">
        <v>827</v>
      </c>
      <c r="C761" s="26" t="s">
        <v>831</v>
      </c>
      <c r="D761" s="26">
        <v>501</v>
      </c>
      <c r="E761" s="26"/>
      <c r="F761" s="213"/>
      <c r="G761" s="172" t="s">
        <v>1277</v>
      </c>
      <c r="H761" s="24">
        <v>1</v>
      </c>
      <c r="I761" s="60">
        <v>988</v>
      </c>
      <c r="J761" s="60">
        <v>988</v>
      </c>
      <c r="K761" s="39" t="s">
        <v>1280</v>
      </c>
      <c r="L761" s="24">
        <v>1</v>
      </c>
      <c r="M761" s="60">
        <v>988</v>
      </c>
      <c r="N761" s="60">
        <v>988</v>
      </c>
      <c r="O761" s="24" t="s">
        <v>1396</v>
      </c>
    </row>
    <row r="762" spans="1:15" ht="79.5" customHeight="1" x14ac:dyDescent="0.2">
      <c r="A762" s="93">
        <v>47</v>
      </c>
      <c r="B762" s="54" t="s">
        <v>827</v>
      </c>
      <c r="C762" s="26" t="s">
        <v>831</v>
      </c>
      <c r="D762" s="26">
        <v>501</v>
      </c>
      <c r="E762" s="26"/>
      <c r="F762" s="213"/>
      <c r="G762" s="172" t="s">
        <v>1300</v>
      </c>
      <c r="H762" s="24">
        <v>1</v>
      </c>
      <c r="I762" s="60">
        <v>3417.9</v>
      </c>
      <c r="J762" s="60">
        <v>3417.9</v>
      </c>
      <c r="K762" s="39" t="s">
        <v>1294</v>
      </c>
      <c r="L762" s="24">
        <v>1</v>
      </c>
      <c r="M762" s="60">
        <v>3412.1</v>
      </c>
      <c r="N762" s="60">
        <v>3412.1</v>
      </c>
      <c r="O762" s="24" t="s">
        <v>1391</v>
      </c>
    </row>
    <row r="763" spans="1:15" ht="79.5" customHeight="1" x14ac:dyDescent="0.2">
      <c r="A763" s="93">
        <v>48</v>
      </c>
      <c r="B763" s="52" t="s">
        <v>827</v>
      </c>
      <c r="C763" s="26" t="s">
        <v>831</v>
      </c>
      <c r="D763" s="26">
        <v>501</v>
      </c>
      <c r="E763" s="26"/>
      <c r="F763" s="213"/>
      <c r="G763" s="172" t="s">
        <v>1301</v>
      </c>
      <c r="H763" s="24">
        <v>1</v>
      </c>
      <c r="I763" s="60">
        <v>5933.36</v>
      </c>
      <c r="J763" s="60">
        <v>5933.36</v>
      </c>
      <c r="K763" s="39" t="s">
        <v>1303</v>
      </c>
      <c r="L763" s="24">
        <v>1</v>
      </c>
      <c r="M763" s="60">
        <v>5882.16</v>
      </c>
      <c r="N763" s="60">
        <v>5882.16</v>
      </c>
      <c r="O763" s="24" t="s">
        <v>1396</v>
      </c>
    </row>
    <row r="764" spans="1:15" ht="79.5" customHeight="1" x14ac:dyDescent="0.2">
      <c r="A764" s="93">
        <v>49</v>
      </c>
      <c r="B764" s="52" t="s">
        <v>827</v>
      </c>
      <c r="C764" s="26" t="s">
        <v>831</v>
      </c>
      <c r="D764" s="26">
        <v>501</v>
      </c>
      <c r="E764" s="26"/>
      <c r="F764" s="213"/>
      <c r="G764" s="172" t="s">
        <v>1309</v>
      </c>
      <c r="H764" s="24">
        <v>1</v>
      </c>
      <c r="I764" s="60">
        <v>2376.6</v>
      </c>
      <c r="J764" s="60">
        <v>2376.6</v>
      </c>
      <c r="K764" s="39" t="s">
        <v>1311</v>
      </c>
      <c r="L764" s="24">
        <v>1</v>
      </c>
      <c r="M764" s="60">
        <v>2376.6</v>
      </c>
      <c r="N764" s="60">
        <v>2376.6</v>
      </c>
      <c r="O764" s="24" t="s">
        <v>1396</v>
      </c>
    </row>
    <row r="765" spans="1:15" ht="79.5" customHeight="1" x14ac:dyDescent="0.2">
      <c r="A765" s="93">
        <v>50</v>
      </c>
      <c r="B765" s="52" t="s">
        <v>827</v>
      </c>
      <c r="C765" s="26" t="s">
        <v>831</v>
      </c>
      <c r="D765" s="26">
        <v>501</v>
      </c>
      <c r="E765" s="26"/>
      <c r="F765" s="213"/>
      <c r="G765" s="172" t="s">
        <v>1310</v>
      </c>
      <c r="H765" s="24">
        <v>1</v>
      </c>
      <c r="I765" s="60">
        <v>8091</v>
      </c>
      <c r="J765" s="60">
        <v>8091</v>
      </c>
      <c r="K765" s="39" t="s">
        <v>1311</v>
      </c>
      <c r="L765" s="24">
        <v>1</v>
      </c>
      <c r="M765" s="60">
        <v>8091</v>
      </c>
      <c r="N765" s="60">
        <v>8091</v>
      </c>
      <c r="O765" s="24" t="s">
        <v>1396</v>
      </c>
    </row>
    <row r="766" spans="1:15" ht="79.5" customHeight="1" x14ac:dyDescent="0.2">
      <c r="A766" s="93">
        <v>51</v>
      </c>
      <c r="B766" s="52" t="s">
        <v>827</v>
      </c>
      <c r="C766" s="26" t="s">
        <v>831</v>
      </c>
      <c r="D766" s="26">
        <v>501</v>
      </c>
      <c r="E766" s="26"/>
      <c r="F766" s="213"/>
      <c r="G766" s="172" t="s">
        <v>1322</v>
      </c>
      <c r="H766" s="24">
        <v>1</v>
      </c>
      <c r="I766" s="60">
        <v>1759.29</v>
      </c>
      <c r="J766" s="60">
        <v>1759.29</v>
      </c>
      <c r="K766" s="39" t="s">
        <v>1321</v>
      </c>
      <c r="L766" s="24">
        <v>1</v>
      </c>
      <c r="M766" s="60">
        <v>1759.29</v>
      </c>
      <c r="N766" s="60">
        <v>1759.29</v>
      </c>
      <c r="O766" s="24" t="s">
        <v>1412</v>
      </c>
    </row>
    <row r="767" spans="1:15" ht="96.75" customHeight="1" x14ac:dyDescent="0.2">
      <c r="A767" s="93">
        <v>52</v>
      </c>
      <c r="B767" s="52" t="s">
        <v>827</v>
      </c>
      <c r="C767" s="26" t="s">
        <v>831</v>
      </c>
      <c r="D767" s="26">
        <v>501</v>
      </c>
      <c r="E767" s="26"/>
      <c r="F767" s="213"/>
      <c r="G767" s="213" t="s">
        <v>1342</v>
      </c>
      <c r="H767" s="24">
        <v>1</v>
      </c>
      <c r="I767" s="60">
        <v>5375.9699999999993</v>
      </c>
      <c r="J767" s="60">
        <v>5375.9699999999993</v>
      </c>
      <c r="K767" s="39" t="s">
        <v>1338</v>
      </c>
      <c r="L767" s="24">
        <v>1</v>
      </c>
      <c r="M767" s="60">
        <v>3311.16</v>
      </c>
      <c r="N767" s="60">
        <v>3311.16</v>
      </c>
      <c r="O767" s="24" t="s">
        <v>1397</v>
      </c>
    </row>
    <row r="768" spans="1:15" ht="111.75" customHeight="1" x14ac:dyDescent="0.2">
      <c r="A768" s="93">
        <v>53</v>
      </c>
      <c r="B768" s="52" t="s">
        <v>827</v>
      </c>
      <c r="C768" s="26" t="s">
        <v>831</v>
      </c>
      <c r="D768" s="26">
        <v>501</v>
      </c>
      <c r="E768" s="26"/>
      <c r="F768" s="213"/>
      <c r="G768" s="213" t="s">
        <v>1339</v>
      </c>
      <c r="H768" s="24">
        <v>1</v>
      </c>
      <c r="I768" s="60">
        <v>14705</v>
      </c>
      <c r="J768" s="60">
        <v>14705</v>
      </c>
      <c r="K768" s="39" t="s">
        <v>1356</v>
      </c>
      <c r="L768" s="24">
        <v>1</v>
      </c>
      <c r="M768" s="60">
        <v>14705</v>
      </c>
      <c r="N768" s="60">
        <v>14705</v>
      </c>
      <c r="O768" s="24" t="s">
        <v>1396</v>
      </c>
    </row>
    <row r="769" spans="1:16" ht="90" customHeight="1" x14ac:dyDescent="0.2">
      <c r="A769" s="93">
        <v>54</v>
      </c>
      <c r="B769" s="52" t="s">
        <v>827</v>
      </c>
      <c r="C769" s="26" t="s">
        <v>831</v>
      </c>
      <c r="D769" s="26">
        <v>501</v>
      </c>
      <c r="E769" s="26"/>
      <c r="F769" s="213"/>
      <c r="G769" s="213" t="s">
        <v>1344</v>
      </c>
      <c r="H769" s="24">
        <v>1</v>
      </c>
      <c r="I769" s="60">
        <v>4929.2300000000005</v>
      </c>
      <c r="J769" s="60">
        <v>4929.2300000000005</v>
      </c>
      <c r="K769" s="39" t="s">
        <v>1356</v>
      </c>
      <c r="L769" s="24">
        <v>1</v>
      </c>
      <c r="M769" s="60">
        <v>4929.22</v>
      </c>
      <c r="N769" s="60">
        <v>4929.22</v>
      </c>
      <c r="O769" s="24" t="s">
        <v>1397</v>
      </c>
    </row>
    <row r="770" spans="1:16" ht="79.5" customHeight="1" x14ac:dyDescent="0.2">
      <c r="A770" s="93">
        <v>55</v>
      </c>
      <c r="B770" s="52" t="s">
        <v>827</v>
      </c>
      <c r="C770" s="26" t="s">
        <v>831</v>
      </c>
      <c r="D770" s="26">
        <v>501</v>
      </c>
      <c r="E770" s="26"/>
      <c r="F770" s="213"/>
      <c r="G770" s="213" t="s">
        <v>1343</v>
      </c>
      <c r="H770" s="24">
        <v>1</v>
      </c>
      <c r="I770" s="60">
        <v>3979.49</v>
      </c>
      <c r="J770" s="60">
        <v>3979.4900000000002</v>
      </c>
      <c r="K770" s="39" t="s">
        <v>1345</v>
      </c>
      <c r="L770" s="24">
        <v>1</v>
      </c>
      <c r="M770" s="60">
        <f>3610.14-3.2</f>
        <v>3606.94</v>
      </c>
      <c r="N770" s="60">
        <f>3610.14-3.2</f>
        <v>3606.94</v>
      </c>
      <c r="O770" s="24" t="s">
        <v>1423</v>
      </c>
    </row>
    <row r="771" spans="1:16" ht="84" customHeight="1" x14ac:dyDescent="0.2">
      <c r="A771" s="93">
        <v>56</v>
      </c>
      <c r="B771" s="52" t="s">
        <v>827</v>
      </c>
      <c r="C771" s="26" t="s">
        <v>831</v>
      </c>
      <c r="D771" s="26">
        <v>501</v>
      </c>
      <c r="E771" s="26"/>
      <c r="F771" s="213"/>
      <c r="G771" s="213" t="s">
        <v>1378</v>
      </c>
      <c r="H771" s="24">
        <v>1</v>
      </c>
      <c r="I771" s="60">
        <v>459080</v>
      </c>
      <c r="J771" s="60">
        <v>459080</v>
      </c>
      <c r="K771" s="39" t="s">
        <v>1372</v>
      </c>
      <c r="L771" s="24">
        <v>1</v>
      </c>
      <c r="M771" s="60">
        <v>457988.08</v>
      </c>
      <c r="N771" s="60">
        <v>457988.08</v>
      </c>
      <c r="O771" s="24" t="s">
        <v>1437</v>
      </c>
    </row>
    <row r="772" spans="1:16" ht="88.5" customHeight="1" x14ac:dyDescent="0.2">
      <c r="A772" s="93">
        <v>57</v>
      </c>
      <c r="B772" s="52" t="s">
        <v>827</v>
      </c>
      <c r="C772" s="26" t="s">
        <v>831</v>
      </c>
      <c r="D772" s="26">
        <v>501</v>
      </c>
      <c r="E772" s="26"/>
      <c r="F772" s="213"/>
      <c r="G772" s="213" t="s">
        <v>1365</v>
      </c>
      <c r="H772" s="24">
        <v>1</v>
      </c>
      <c r="I772" s="60">
        <v>22540.14</v>
      </c>
      <c r="J772" s="60">
        <v>22540.14</v>
      </c>
      <c r="K772" s="39" t="s">
        <v>1371</v>
      </c>
      <c r="L772" s="24">
        <v>1</v>
      </c>
      <c r="M772" s="60">
        <v>22088.739999999998</v>
      </c>
      <c r="N772" s="60">
        <v>22088.739999999998</v>
      </c>
      <c r="O772" s="24" t="s">
        <v>1410</v>
      </c>
    </row>
    <row r="773" spans="1:16" ht="79.5" customHeight="1" x14ac:dyDescent="0.2">
      <c r="A773" s="93">
        <v>58</v>
      </c>
      <c r="B773" s="52" t="s">
        <v>827</v>
      </c>
      <c r="C773" s="26" t="s">
        <v>831</v>
      </c>
      <c r="D773" s="26">
        <v>501</v>
      </c>
      <c r="E773" s="26"/>
      <c r="F773" s="213"/>
      <c r="G773" s="213" t="s">
        <v>1374</v>
      </c>
      <c r="H773" s="24">
        <v>1</v>
      </c>
      <c r="I773" s="60">
        <v>62970</v>
      </c>
      <c r="J773" s="60">
        <v>62970</v>
      </c>
      <c r="K773" s="39" t="s">
        <v>1381</v>
      </c>
      <c r="L773" s="24">
        <v>1</v>
      </c>
      <c r="M773" s="60">
        <v>62970</v>
      </c>
      <c r="N773" s="60">
        <v>62970</v>
      </c>
      <c r="O773" s="24" t="s">
        <v>1416</v>
      </c>
    </row>
    <row r="774" spans="1:16" ht="97.5" customHeight="1" x14ac:dyDescent="0.2">
      <c r="A774" s="93">
        <v>59</v>
      </c>
      <c r="B774" s="52" t="s">
        <v>827</v>
      </c>
      <c r="C774" s="26" t="s">
        <v>831</v>
      </c>
      <c r="D774" s="26">
        <v>501</v>
      </c>
      <c r="E774" s="26"/>
      <c r="F774" s="213"/>
      <c r="G774" s="213" t="s">
        <v>1375</v>
      </c>
      <c r="H774" s="24">
        <v>1</v>
      </c>
      <c r="I774" s="60">
        <v>122450</v>
      </c>
      <c r="J774" s="60">
        <v>122450</v>
      </c>
      <c r="K774" s="39" t="s">
        <v>1381</v>
      </c>
      <c r="L774" s="24">
        <v>1</v>
      </c>
      <c r="M774" s="60">
        <v>122450</v>
      </c>
      <c r="N774" s="60">
        <v>122450</v>
      </c>
      <c r="O774" s="24" t="s">
        <v>1416</v>
      </c>
    </row>
    <row r="775" spans="1:16" ht="79.5" customHeight="1" x14ac:dyDescent="0.2">
      <c r="A775" s="93">
        <v>60</v>
      </c>
      <c r="B775" s="52" t="s">
        <v>827</v>
      </c>
      <c r="C775" s="26" t="s">
        <v>831</v>
      </c>
      <c r="D775" s="26">
        <v>501</v>
      </c>
      <c r="E775" s="26"/>
      <c r="F775" s="213"/>
      <c r="G775" s="213" t="s">
        <v>1379</v>
      </c>
      <c r="H775" s="24">
        <v>1</v>
      </c>
      <c r="I775" s="60">
        <v>143275</v>
      </c>
      <c r="J775" s="60">
        <v>143275</v>
      </c>
      <c r="K775" s="39" t="s">
        <v>1381</v>
      </c>
      <c r="L775" s="24">
        <v>1</v>
      </c>
      <c r="M775" s="60">
        <v>88333</v>
      </c>
      <c r="N775" s="60">
        <v>88333</v>
      </c>
      <c r="O775" s="24" t="s">
        <v>1418</v>
      </c>
    </row>
    <row r="776" spans="1:16" ht="79.5" customHeight="1" x14ac:dyDescent="0.2">
      <c r="A776" s="93">
        <v>61</v>
      </c>
      <c r="B776" s="52" t="s">
        <v>827</v>
      </c>
      <c r="C776" s="26" t="s">
        <v>831</v>
      </c>
      <c r="D776" s="26">
        <v>501</v>
      </c>
      <c r="E776" s="26"/>
      <c r="F776" s="213"/>
      <c r="G776" s="213" t="s">
        <v>1376</v>
      </c>
      <c r="H776" s="24">
        <v>1</v>
      </c>
      <c r="I776" s="60">
        <v>220131.31</v>
      </c>
      <c r="J776" s="60">
        <v>220131.31</v>
      </c>
      <c r="K776" s="39" t="s">
        <v>1381</v>
      </c>
      <c r="L776" s="24">
        <v>1</v>
      </c>
      <c r="M776" s="60">
        <v>198643.66000000003</v>
      </c>
      <c r="N776" s="60">
        <v>198643.66000000003</v>
      </c>
      <c r="O776" s="24" t="s">
        <v>1431</v>
      </c>
    </row>
    <row r="777" spans="1:16" ht="79.5" customHeight="1" x14ac:dyDescent="0.2">
      <c r="A777" s="93">
        <v>62</v>
      </c>
      <c r="B777" s="52" t="s">
        <v>827</v>
      </c>
      <c r="C777" s="26" t="s">
        <v>831</v>
      </c>
      <c r="D777" s="26">
        <v>501</v>
      </c>
      <c r="E777" s="26"/>
      <c r="F777" s="213"/>
      <c r="G777" s="213" t="s">
        <v>1380</v>
      </c>
      <c r="H777" s="24">
        <v>1</v>
      </c>
      <c r="I777" s="60">
        <v>126154.71</v>
      </c>
      <c r="J777" s="60">
        <v>126154.71</v>
      </c>
      <c r="K777" s="39" t="s">
        <v>1381</v>
      </c>
      <c r="L777" s="24">
        <v>1</v>
      </c>
      <c r="M777" s="60">
        <v>120056.86</v>
      </c>
      <c r="N777" s="60">
        <v>120056.86</v>
      </c>
      <c r="O777" s="24" t="s">
        <v>1414</v>
      </c>
    </row>
    <row r="778" spans="1:16" ht="92.25" customHeight="1" x14ac:dyDescent="0.2">
      <c r="A778" s="93">
        <v>63</v>
      </c>
      <c r="B778" s="52" t="s">
        <v>827</v>
      </c>
      <c r="C778" s="26" t="s">
        <v>831</v>
      </c>
      <c r="D778" s="26">
        <v>501</v>
      </c>
      <c r="E778" s="26"/>
      <c r="F778" s="213"/>
      <c r="G778" s="213" t="s">
        <v>1377</v>
      </c>
      <c r="H778" s="24">
        <v>1</v>
      </c>
      <c r="I778" s="60">
        <v>84183</v>
      </c>
      <c r="J778" s="60">
        <v>84183</v>
      </c>
      <c r="K778" s="39" t="s">
        <v>1381</v>
      </c>
      <c r="L778" s="24">
        <v>1</v>
      </c>
      <c r="M778" s="60">
        <v>83467.03</v>
      </c>
      <c r="N778" s="60">
        <v>83467.03</v>
      </c>
      <c r="O778" s="24" t="s">
        <v>1422</v>
      </c>
    </row>
    <row r="779" spans="1:16" ht="22.5" customHeight="1" x14ac:dyDescent="0.2">
      <c r="B779" s="52"/>
      <c r="C779" s="26"/>
      <c r="D779" s="26"/>
      <c r="E779" s="26"/>
      <c r="F779" s="137"/>
      <c r="G779" s="190"/>
      <c r="H779" s="24"/>
      <c r="I779" s="60"/>
      <c r="J779" s="60"/>
      <c r="K779" s="39"/>
      <c r="L779" s="24"/>
      <c r="M779" s="31"/>
      <c r="N779" s="31"/>
      <c r="O779" s="31"/>
    </row>
    <row r="780" spans="1:16" s="11" customFormat="1" ht="23.25" customHeight="1" thickBot="1" x14ac:dyDescent="0.25">
      <c r="A780" s="223" t="s">
        <v>2</v>
      </c>
      <c r="B780" s="223"/>
      <c r="C780" s="184"/>
      <c r="D780" s="184"/>
      <c r="E780" s="184"/>
      <c r="F780" s="184"/>
      <c r="G780" s="140"/>
      <c r="H780" s="187">
        <f>SUM(H716:H779)</f>
        <v>63</v>
      </c>
      <c r="I780" s="188">
        <f>SUM(I716:I779)</f>
        <v>23490924.849999994</v>
      </c>
      <c r="J780" s="188">
        <f>SUM(J716:J779)</f>
        <v>13291159.190000001</v>
      </c>
      <c r="K780" s="186">
        <f>COUNTA(#REF!)</f>
        <v>1</v>
      </c>
      <c r="L780" s="187">
        <f>SUM(L716:L779)</f>
        <v>63</v>
      </c>
      <c r="M780" s="188">
        <f>SUM(M716:M779)</f>
        <v>22387209.870000005</v>
      </c>
      <c r="N780" s="188">
        <f>SUM(N716:N779)</f>
        <v>12568449.909999996</v>
      </c>
      <c r="O780" s="186">
        <f>COUNTA(O716:O779)</f>
        <v>63</v>
      </c>
    </row>
    <row r="781" spans="1:16" ht="16.5" thickTop="1" x14ac:dyDescent="0.2">
      <c r="A781" s="32"/>
      <c r="B781" s="32"/>
      <c r="C781" s="32"/>
      <c r="D781" s="32"/>
      <c r="E781" s="32"/>
      <c r="F781" s="138"/>
      <c r="G781" s="138"/>
      <c r="H781" s="64"/>
      <c r="I781" s="65"/>
      <c r="J781" s="65"/>
      <c r="K781" s="32"/>
      <c r="L781" s="64"/>
      <c r="M781" s="40"/>
      <c r="N781" s="40"/>
      <c r="O781" s="40"/>
    </row>
    <row r="782" spans="1:16" ht="19.5" x14ac:dyDescent="0.2">
      <c r="A782" s="224" t="s">
        <v>137</v>
      </c>
      <c r="B782" s="224"/>
      <c r="C782" s="32"/>
      <c r="D782" s="32"/>
      <c r="E782" s="32"/>
      <c r="F782" s="138"/>
      <c r="G782" s="138"/>
      <c r="H782" s="64"/>
      <c r="I782" s="65"/>
      <c r="J782" s="65"/>
      <c r="K782" s="32"/>
      <c r="L782" s="64"/>
      <c r="M782" s="40"/>
      <c r="N782" s="40"/>
      <c r="O782" s="40"/>
    </row>
    <row r="783" spans="1:16" s="11" customFormat="1" ht="16.5" thickBot="1" x14ac:dyDescent="0.25">
      <c r="A783" s="223"/>
      <c r="B783" s="223"/>
      <c r="C783" s="184"/>
      <c r="D783" s="184"/>
      <c r="E783" s="184"/>
      <c r="F783" s="184"/>
      <c r="G783" s="140"/>
      <c r="H783" s="187">
        <v>0</v>
      </c>
      <c r="I783" s="188">
        <v>0</v>
      </c>
      <c r="J783" s="188">
        <v>0</v>
      </c>
      <c r="K783" s="186">
        <v>0</v>
      </c>
      <c r="L783" s="187">
        <v>0</v>
      </c>
      <c r="M783" s="188">
        <v>0</v>
      </c>
      <c r="N783" s="188">
        <v>0</v>
      </c>
      <c r="O783" s="186">
        <v>0</v>
      </c>
    </row>
    <row r="784" spans="1:16" s="82" customFormat="1" ht="20.25" customHeight="1" thickTop="1" x14ac:dyDescent="0.2">
      <c r="A784" s="225" t="s">
        <v>344</v>
      </c>
      <c r="B784" s="225"/>
      <c r="C784" s="225"/>
      <c r="D784" s="225"/>
      <c r="E784" s="156"/>
      <c r="F784" s="157"/>
      <c r="G784" s="157"/>
      <c r="H784" s="217">
        <f>H780+H713+H664+H647+H529+H503+H464+H456+H371+H345+H318+H299+H266+H257+H229+H203+H170+H125+H93+H62+H46</f>
        <v>691</v>
      </c>
      <c r="I784" s="159">
        <f>I780+I713+I664+I647+I529+I503+I464+I456+I371+I345+I318+I299+I266+I257+I229+I203+I170+I125+I93+I62+I46</f>
        <v>1775520002.9599998</v>
      </c>
      <c r="J784" s="159">
        <f>J780+J713+J664+J647+J529+J503+J464+J456+J371+J345+J318+J299+J266+J257+J229+J203+J170+J125+J93+J62+J46</f>
        <v>1070937469.16</v>
      </c>
      <c r="K784" s="159"/>
      <c r="L784" s="158">
        <f>L780+L713+L664+L647+L529+L503+L464+L456+L371+L345+L318+L299+L266+L257+L229+L203+L170+L125+L93+L62+L46+1</f>
        <v>693</v>
      </c>
      <c r="M784" s="160">
        <f>M46+M62+M93+M125+M170+M203+M229+M257+M266+M299+M318+M345+M371+M456+M464+M503+M529+M647+M664+M713+M780+M783</f>
        <v>1696361052.4699998</v>
      </c>
      <c r="N784" s="160">
        <f>N46+N62+N93+N125+N170+N203+N229+N257+N266+N299+N318+N345+N371+N456+N464+N503+N529+N647+N664+N713+N780+N783</f>
        <v>1016042547.99</v>
      </c>
      <c r="O784" s="164"/>
      <c r="P784" s="3"/>
    </row>
    <row r="785" spans="1:15" ht="18" customHeight="1" x14ac:dyDescent="0.2">
      <c r="A785" s="32"/>
      <c r="B785" s="32"/>
      <c r="C785" s="32"/>
      <c r="D785" s="32"/>
      <c r="E785" s="32"/>
      <c r="F785" s="161"/>
      <c r="G785" s="161" t="s">
        <v>343</v>
      </c>
      <c r="H785" s="163">
        <f t="shared" ref="H785:N785" si="0">H784-H792</f>
        <v>0</v>
      </c>
      <c r="I785" s="163">
        <f t="shared" si="0"/>
        <v>0</v>
      </c>
      <c r="J785" s="163">
        <f t="shared" si="0"/>
        <v>0</v>
      </c>
      <c r="K785" s="162"/>
      <c r="L785" s="162">
        <f>L784-L792</f>
        <v>0</v>
      </c>
      <c r="M785" s="163">
        <f t="shared" si="0"/>
        <v>0</v>
      </c>
      <c r="N785" s="163">
        <f t="shared" si="0"/>
        <v>0</v>
      </c>
      <c r="O785" s="162"/>
    </row>
    <row r="786" spans="1:15" ht="18" customHeight="1" x14ac:dyDescent="0.2">
      <c r="A786" s="104"/>
      <c r="B786" s="105" t="s">
        <v>170</v>
      </c>
      <c r="C786" s="106">
        <v>101</v>
      </c>
      <c r="D786" s="107"/>
      <c r="E786" s="107"/>
      <c r="F786" s="139"/>
      <c r="G786" s="146"/>
      <c r="H786" s="111">
        <v>289</v>
      </c>
      <c r="I786" s="112">
        <f>SUMIF(D5:D783,C786,I5:I783)</f>
        <v>688144980.75999939</v>
      </c>
      <c r="J786" s="112">
        <f>SUMIF(D5:D783,C786,J5:J783)</f>
        <v>359892730.28999972</v>
      </c>
      <c r="K786" s="113"/>
      <c r="L786" s="117">
        <v>290</v>
      </c>
      <c r="M786" s="118">
        <f>SUMIF(D5:D783,C786,M5:M783)</f>
        <v>666017218.59999955</v>
      </c>
      <c r="N786" s="118">
        <f>SUMIF(D5:D783,C786,N5:N783)</f>
        <v>348310731.61999959</v>
      </c>
      <c r="O786" s="119"/>
    </row>
    <row r="787" spans="1:15" ht="18" customHeight="1" x14ac:dyDescent="0.2">
      <c r="A787" s="104"/>
      <c r="B787" s="105" t="s">
        <v>170</v>
      </c>
      <c r="C787" s="108">
        <v>103</v>
      </c>
      <c r="D787" s="107"/>
      <c r="E787" s="107"/>
      <c r="F787" s="139"/>
      <c r="G787" s="146"/>
      <c r="H787" s="111">
        <v>69</v>
      </c>
      <c r="I787" s="112">
        <f>SUMIF(D5:D783,C787,I5:I783)</f>
        <v>603086707.12999988</v>
      </c>
      <c r="J787" s="112">
        <f>SUMIF(D5:D783,C787,J5:J783)</f>
        <v>301542695.10999995</v>
      </c>
      <c r="K787" s="114"/>
      <c r="L787" s="117">
        <v>69</v>
      </c>
      <c r="M787" s="118">
        <f>SUMIF(D5:D783,C787,M5:M783)</f>
        <v>580414743.11000001</v>
      </c>
      <c r="N787" s="118">
        <f>SUMIF(D5:D783,C787,N5:N783)</f>
        <v>290199227.87000006</v>
      </c>
      <c r="O787" s="118"/>
    </row>
    <row r="788" spans="1:15" ht="18" customHeight="1" x14ac:dyDescent="0.2">
      <c r="A788" s="107"/>
      <c r="B788" s="105" t="s">
        <v>170</v>
      </c>
      <c r="C788" s="109">
        <v>301</v>
      </c>
      <c r="D788" s="107"/>
      <c r="E788" s="107"/>
      <c r="F788" s="139"/>
      <c r="G788" s="146"/>
      <c r="H788" s="121">
        <v>104</v>
      </c>
      <c r="I788" s="112">
        <f>SUMIF(D5:D783,C788,I5:I783)</f>
        <v>295667780.17000002</v>
      </c>
      <c r="J788" s="112">
        <f>SUMIF(D5:D783,C788,J5:J783)</f>
        <v>295667780.17000008</v>
      </c>
      <c r="K788" s="115"/>
      <c r="L788" s="117">
        <v>104</v>
      </c>
      <c r="M788" s="118">
        <f>SUMIF(D5:D783,C788,M5:M783)</f>
        <v>276723751.82999998</v>
      </c>
      <c r="N788" s="118">
        <f>SUMIF(D5:D783,C788,N5:N783)</f>
        <v>276233885.88999999</v>
      </c>
      <c r="O788" s="120"/>
    </row>
    <row r="789" spans="1:15" ht="18" customHeight="1" x14ac:dyDescent="0.2">
      <c r="A789" s="107"/>
      <c r="B789" s="105" t="s">
        <v>170</v>
      </c>
      <c r="C789" s="110">
        <v>302</v>
      </c>
      <c r="D789" s="107"/>
      <c r="E789" s="107"/>
      <c r="F789" s="139"/>
      <c r="G789" s="146"/>
      <c r="H789" s="121">
        <v>129</v>
      </c>
      <c r="I789" s="112">
        <f>SUMIF(D5:D783,C789,I5:I783)</f>
        <v>149529141.36999997</v>
      </c>
      <c r="J789" s="112">
        <f>SUMIF(D5:D783,C789,J5:J783)</f>
        <v>74742870.059999987</v>
      </c>
      <c r="K789" s="115"/>
      <c r="L789" s="117">
        <v>130</v>
      </c>
      <c r="M789" s="118">
        <f>SUMIF(D5:D783,C789,M5:M783)</f>
        <v>143776491.90999997</v>
      </c>
      <c r="N789" s="118">
        <f>SUMIF(D5:D783,C789,N5:N783)</f>
        <v>71869855.589999989</v>
      </c>
      <c r="O789" s="120"/>
    </row>
    <row r="790" spans="1:15" ht="18" customHeight="1" x14ac:dyDescent="0.2">
      <c r="A790" s="201"/>
      <c r="B790" s="105" t="s">
        <v>170</v>
      </c>
      <c r="C790" s="210">
        <v>202</v>
      </c>
      <c r="D790" s="201"/>
      <c r="E790" s="201"/>
      <c r="F790" s="202"/>
      <c r="G790" s="203"/>
      <c r="H790" s="204">
        <v>40</v>
      </c>
      <c r="I790" s="205">
        <f>SUMIF(D6:D784,C790,I6:I784)</f>
        <v>36000000</v>
      </c>
      <c r="J790" s="205">
        <f>SUMIF(D6:D784,C790,J6:J784)</f>
        <v>36000000</v>
      </c>
      <c r="K790" s="206"/>
      <c r="L790" s="207">
        <v>40</v>
      </c>
      <c r="M790" s="208">
        <f>SUMIF(D6:D784,C790,M6:M784)</f>
        <v>26679157.080000006</v>
      </c>
      <c r="N790" s="208">
        <f>SUMIF(D6:D784,C790,N6:N784)</f>
        <v>26679157.080000002</v>
      </c>
      <c r="O790" s="209"/>
    </row>
    <row r="791" spans="1:15" ht="18" customHeight="1" x14ac:dyDescent="0.2">
      <c r="A791" s="201"/>
      <c r="B791" s="105" t="s">
        <v>170</v>
      </c>
      <c r="C791" s="211">
        <v>501</v>
      </c>
      <c r="D791" s="201"/>
      <c r="E791" s="201"/>
      <c r="F791" s="202"/>
      <c r="G791" s="203"/>
      <c r="H791" s="204">
        <v>60</v>
      </c>
      <c r="I791" s="205">
        <f>SUMIF(D7:D785,C791,I7:I785)</f>
        <v>3091393.5300000003</v>
      </c>
      <c r="J791" s="205">
        <f>SUMIF(D7:D785,C791,J7:J785)</f>
        <v>3091393.5300000003</v>
      </c>
      <c r="K791" s="206"/>
      <c r="L791" s="207">
        <v>60</v>
      </c>
      <c r="M791" s="208">
        <f>SUMIF(D7:D785,C791,M7:M785)</f>
        <v>2749689.94</v>
      </c>
      <c r="N791" s="208">
        <f>SUMIF(D7:D785,C791,N7:N785)</f>
        <v>2749689.94</v>
      </c>
      <c r="O791" s="209"/>
    </row>
    <row r="792" spans="1:15" ht="23.25" customHeight="1" thickBot="1" x14ac:dyDescent="0.25">
      <c r="A792" s="223" t="s">
        <v>171</v>
      </c>
      <c r="B792" s="223"/>
      <c r="C792" s="223"/>
      <c r="D792" s="223"/>
      <c r="E792" s="131"/>
      <c r="F792" s="140"/>
      <c r="G792" s="147"/>
      <c r="H792" s="124">
        <v>691</v>
      </c>
      <c r="I792" s="125">
        <f t="shared" ref="I792:J792" si="1">SUM(I786:I791)</f>
        <v>1775520002.9599993</v>
      </c>
      <c r="J792" s="125">
        <f t="shared" si="1"/>
        <v>1070937469.1599996</v>
      </c>
      <c r="K792" s="126"/>
      <c r="L792" s="127">
        <v>693</v>
      </c>
      <c r="M792" s="128">
        <f>SUM(M786:M791)</f>
        <v>1696361052.4699993</v>
      </c>
      <c r="N792" s="128">
        <f>SUM(N786:N791)</f>
        <v>1016042547.9899998</v>
      </c>
      <c r="O792" s="129"/>
    </row>
    <row r="793" spans="1:15" ht="16.5" thickTop="1" x14ac:dyDescent="0.2">
      <c r="I793" s="12"/>
      <c r="J793" s="12"/>
      <c r="K793" s="18"/>
      <c r="M793" s="12"/>
      <c r="N793" s="12"/>
      <c r="O793" s="18"/>
    </row>
    <row r="794" spans="1:15" x14ac:dyDescent="0.2">
      <c r="D794" s="148"/>
      <c r="E794" s="148"/>
      <c r="I794" s="3"/>
      <c r="J794" s="3"/>
      <c r="K794" s="3"/>
      <c r="M794" s="3"/>
      <c r="N794" s="3"/>
      <c r="O794" s="3"/>
    </row>
    <row r="795" spans="1:15" x14ac:dyDescent="0.2">
      <c r="D795" s="148"/>
      <c r="E795" s="148"/>
      <c r="I795" s="3"/>
      <c r="J795" s="3"/>
      <c r="K795" s="3"/>
      <c r="M795" s="3"/>
      <c r="N795" s="3"/>
      <c r="O795" s="3"/>
    </row>
  </sheetData>
  <autoFilter ref="A5:O44"/>
  <mergeCells count="26">
    <mergeCell ref="A792:D792"/>
    <mergeCell ref="A784:D784"/>
    <mergeCell ref="A647:B647"/>
    <mergeCell ref="A529:B529"/>
    <mergeCell ref="A3:G3"/>
    <mergeCell ref="A62:B62"/>
    <mergeCell ref="A93:B93"/>
    <mergeCell ref="A780:B780"/>
    <mergeCell ref="A664:B664"/>
    <mergeCell ref="A713:B713"/>
    <mergeCell ref="A345:B345"/>
    <mergeCell ref="A46:B46"/>
    <mergeCell ref="A203:B203"/>
    <mergeCell ref="A125:B125"/>
    <mergeCell ref="A229:B229"/>
    <mergeCell ref="A170:B170"/>
    <mergeCell ref="A783:B783"/>
    <mergeCell ref="A299:B299"/>
    <mergeCell ref="A371:B371"/>
    <mergeCell ref="A257:B257"/>
    <mergeCell ref="A503:B503"/>
    <mergeCell ref="A464:B464"/>
    <mergeCell ref="A318:B318"/>
    <mergeCell ref="A456:B456"/>
    <mergeCell ref="A266:B266"/>
    <mergeCell ref="A782:B782"/>
  </mergeCells>
  <phoneticPr fontId="0" type="noConversion"/>
  <printOptions horizontalCentered="1"/>
  <pageMargins left="0.19685039370078741" right="0.19685039370078741" top="0.23622047244094491" bottom="0.27559055118110237" header="0.19685039370078741" footer="0.31496062992125984"/>
  <pageSetup paperSize="9" scale="36" orientation="portrait" r:id="rId1"/>
  <headerFooter alignWithMargins="0">
    <oddFooter>&amp;R&amp;P</oddFooter>
  </headerFooter>
  <rowBreaks count="5" manualBreakCount="5">
    <brk id="93" max="28" man="1"/>
    <brk id="203" max="28" man="1"/>
    <brk id="299" max="28" man="1"/>
    <brk id="456" max="28" man="1"/>
    <brk id="529" max="28" man="1"/>
  </rowBreaks>
  <colBreaks count="2" manualBreakCount="2">
    <brk id="7" max="751" man="1"/>
    <brk id="11" max="751" man="1"/>
  </colBreaks>
  <ignoredErrors>
    <ignoredError sqref="K266 K529 K647 K664 K713 K503 K464 K37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66DA4AC71D6F41B2E9222263226458" ma:contentTypeVersion="0" ma:contentTypeDescription="Create a new document." ma:contentTypeScope="" ma:versionID="7c787eacdd943e26ec22135a9cc062a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4C6A54-D0EA-45EF-8772-F5B87793B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7C7ED9B-68E4-495B-BFED-FB8F426ECC9B}">
  <ds:schemaRef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purl.org/dc/terms/"/>
    <ds:schemaRef ds:uri="http://purl.org/dc/dcmitype/"/>
    <ds:schemaRef ds:uri="http://www.w3.org/XML/1998/namespace"/>
  </ds:schemaRefs>
</ds:datastoreItem>
</file>

<file path=customXml/itemProps3.xml><?xml version="1.0" encoding="utf-8"?>
<ds:datastoreItem xmlns:ds="http://schemas.openxmlformats.org/officeDocument/2006/customXml" ds:itemID="{317A4234-5554-4FDB-9380-191B0AACAD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korisnici po županijama - HRK</vt:lpstr>
      <vt:lpstr>'korisnici po županijama - HRK'!Print_Area</vt:lpstr>
      <vt:lpstr>'korisnici po županijama - HRK'!Print_Titles</vt:lpstr>
    </vt:vector>
  </TitlesOfParts>
  <Company>RH-TDU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gordana.despot</dc:creator>
  <cp:lastModifiedBy>maja.stokanovic</cp:lastModifiedBy>
  <cp:lastPrinted>2012-08-22T06:22:49Z</cp:lastPrinted>
  <dcterms:created xsi:type="dcterms:W3CDTF">2007-04-27T12:18:11Z</dcterms:created>
  <dcterms:modified xsi:type="dcterms:W3CDTF">2018-02-16T08:31:09Z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0x0101005E66DA4AC71D6F41B2E9222263226458</vt:lpwstr>
  </property>
</Properties>
</file>