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Obveze 2019\Upitnik o fiskalnoj odgovornosti\"/>
    </mc:Choice>
  </mc:AlternateContent>
  <bookViews>
    <workbookView xWindow="0" yWindow="0" windowWidth="28800" windowHeight="11700"/>
  </bookViews>
  <sheets>
    <sheet name="Izvršenje 2019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2" l="1"/>
  <c r="G12" i="12"/>
  <c r="G9" i="12"/>
  <c r="G10" i="12"/>
  <c r="G11" i="12"/>
  <c r="G8" i="12"/>
  <c r="G7" i="12"/>
  <c r="G6" i="12"/>
  <c r="C13" i="12" l="1"/>
  <c r="E13" i="12" l="1"/>
  <c r="F13" i="12"/>
  <c r="F96" i="12"/>
  <c r="G158" i="12"/>
  <c r="G157" i="12"/>
  <c r="G155" i="12"/>
  <c r="G154" i="12"/>
  <c r="G152" i="12"/>
  <c r="G147" i="12"/>
  <c r="G145" i="12"/>
  <c r="G144" i="12"/>
  <c r="G143" i="12"/>
  <c r="G141" i="12"/>
  <c r="G138" i="12"/>
  <c r="G137" i="12"/>
  <c r="G136" i="12"/>
  <c r="G135" i="12"/>
  <c r="G134" i="12"/>
  <c r="G133" i="12"/>
  <c r="G132" i="12"/>
  <c r="G131" i="12"/>
  <c r="G129" i="12"/>
  <c r="G128" i="12"/>
  <c r="G126" i="12"/>
  <c r="G125" i="12"/>
  <c r="G124" i="12"/>
  <c r="G122" i="12"/>
  <c r="G121" i="12"/>
  <c r="G119" i="12"/>
  <c r="G117" i="12"/>
  <c r="G116" i="12"/>
  <c r="G109" i="12"/>
  <c r="G108" i="12"/>
  <c r="G107" i="12"/>
  <c r="G91" i="12"/>
  <c r="G89" i="12"/>
  <c r="G88" i="12"/>
  <c r="G87" i="12"/>
  <c r="G81" i="12"/>
  <c r="G80" i="12"/>
  <c r="G79" i="12"/>
  <c r="G78" i="12"/>
  <c r="G72" i="12"/>
  <c r="G69" i="12"/>
  <c r="G66" i="12"/>
  <c r="G64" i="12"/>
  <c r="G60" i="12"/>
  <c r="G59" i="12"/>
  <c r="G58" i="12"/>
  <c r="G56" i="12"/>
  <c r="G55" i="12"/>
  <c r="G54" i="12"/>
  <c r="G53" i="12"/>
  <c r="G52" i="12"/>
  <c r="G51" i="12"/>
  <c r="G50" i="12"/>
  <c r="G46" i="12"/>
  <c r="G45" i="12"/>
  <c r="G44" i="12"/>
  <c r="G43" i="12"/>
  <c r="G42" i="12"/>
  <c r="G41" i="12"/>
  <c r="G40" i="12"/>
  <c r="G39" i="12"/>
  <c r="G37" i="12"/>
  <c r="G36" i="12"/>
  <c r="G35" i="12"/>
  <c r="G34" i="12"/>
  <c r="G33" i="12"/>
  <c r="G31" i="12"/>
  <c r="G30" i="12"/>
  <c r="G29" i="12"/>
  <c r="G28" i="12"/>
  <c r="G26" i="12"/>
  <c r="G25" i="12"/>
  <c r="G23" i="12"/>
  <c r="G21" i="12"/>
  <c r="G20" i="12"/>
  <c r="E99" i="12"/>
  <c r="F139" i="12" l="1"/>
  <c r="E94" i="12" l="1"/>
  <c r="F163" i="12" l="1"/>
  <c r="E163" i="12"/>
  <c r="D163" i="12"/>
  <c r="C163" i="12"/>
  <c r="F159" i="12"/>
  <c r="E159" i="12"/>
  <c r="D159" i="12"/>
  <c r="C159" i="12"/>
  <c r="F156" i="12"/>
  <c r="E156" i="12"/>
  <c r="D156" i="12"/>
  <c r="C156" i="12"/>
  <c r="F153" i="12"/>
  <c r="E153" i="12"/>
  <c r="D153" i="12"/>
  <c r="C153" i="12"/>
  <c r="F151" i="12"/>
  <c r="E151" i="12"/>
  <c r="D151" i="12"/>
  <c r="C151" i="12"/>
  <c r="F146" i="12"/>
  <c r="E146" i="12"/>
  <c r="D146" i="12"/>
  <c r="C146" i="12"/>
  <c r="F142" i="12"/>
  <c r="E142" i="12"/>
  <c r="D142" i="12"/>
  <c r="C142" i="12"/>
  <c r="E139" i="12"/>
  <c r="G139" i="12" s="1"/>
  <c r="D139" i="12"/>
  <c r="C139" i="12"/>
  <c r="F130" i="12"/>
  <c r="G130" i="12" s="1"/>
  <c r="E130" i="12"/>
  <c r="D130" i="12"/>
  <c r="C130" i="12"/>
  <c r="F127" i="12"/>
  <c r="G127" i="12" s="1"/>
  <c r="E127" i="12"/>
  <c r="D127" i="12"/>
  <c r="C127" i="12"/>
  <c r="F123" i="12"/>
  <c r="G123" i="12" s="1"/>
  <c r="E123" i="12"/>
  <c r="D123" i="12"/>
  <c r="C123" i="12"/>
  <c r="F120" i="12"/>
  <c r="G120" i="12" s="1"/>
  <c r="E120" i="12"/>
  <c r="D120" i="12"/>
  <c r="C120" i="12"/>
  <c r="C119" i="12"/>
  <c r="C118" i="12" s="1"/>
  <c r="F118" i="12"/>
  <c r="E118" i="12"/>
  <c r="D118" i="12"/>
  <c r="F115" i="12"/>
  <c r="G115" i="12" s="1"/>
  <c r="E115" i="12"/>
  <c r="D115" i="12"/>
  <c r="C115" i="12"/>
  <c r="F110" i="12"/>
  <c r="E110" i="12"/>
  <c r="D110" i="12"/>
  <c r="C110" i="12"/>
  <c r="F106" i="12"/>
  <c r="G106" i="12" s="1"/>
  <c r="E106" i="12"/>
  <c r="E105" i="12" s="1"/>
  <c r="E104" i="12" s="1"/>
  <c r="E103" i="12" s="1"/>
  <c r="D106" i="12"/>
  <c r="D105" i="12" s="1"/>
  <c r="D104" i="12" s="1"/>
  <c r="D103" i="12" s="1"/>
  <c r="C106" i="12"/>
  <c r="F99" i="12"/>
  <c r="G99" i="12" s="1"/>
  <c r="D99" i="12"/>
  <c r="C99" i="12"/>
  <c r="E96" i="12"/>
  <c r="G96" i="12" s="1"/>
  <c r="D96" i="12"/>
  <c r="C96" i="12"/>
  <c r="F94" i="12"/>
  <c r="F93" i="12" s="1"/>
  <c r="D94" i="12"/>
  <c r="D92" i="12" s="1"/>
  <c r="C94" i="12"/>
  <c r="C93" i="12" s="1"/>
  <c r="F90" i="12"/>
  <c r="E90" i="12"/>
  <c r="D90" i="12"/>
  <c r="C90" i="12"/>
  <c r="F86" i="12"/>
  <c r="E86" i="12"/>
  <c r="D86" i="12"/>
  <c r="C86" i="12"/>
  <c r="E84" i="12"/>
  <c r="D84" i="12"/>
  <c r="C84" i="12"/>
  <c r="F82" i="12"/>
  <c r="E82" i="12"/>
  <c r="D82" i="12"/>
  <c r="C82" i="12"/>
  <c r="F77" i="12"/>
  <c r="E77" i="12"/>
  <c r="D77" i="12"/>
  <c r="D74" i="12" s="1"/>
  <c r="D73" i="12" s="1"/>
  <c r="C77" i="12"/>
  <c r="F75" i="12"/>
  <c r="E75" i="12"/>
  <c r="D75" i="12"/>
  <c r="C75" i="12"/>
  <c r="F71" i="12"/>
  <c r="E71" i="12"/>
  <c r="E70" i="12" s="1"/>
  <c r="D71" i="12"/>
  <c r="D70" i="12" s="1"/>
  <c r="C71" i="12"/>
  <c r="F70" i="12"/>
  <c r="C70" i="12"/>
  <c r="F68" i="12"/>
  <c r="E68" i="12"/>
  <c r="E67" i="12" s="1"/>
  <c r="D68" i="12"/>
  <c r="D67" i="12" s="1"/>
  <c r="C68" i="12"/>
  <c r="C67" i="12"/>
  <c r="F65" i="12"/>
  <c r="E65" i="12"/>
  <c r="D65" i="12"/>
  <c r="C65" i="12"/>
  <c r="F63" i="12"/>
  <c r="E63" i="12"/>
  <c r="D63" i="12"/>
  <c r="C63" i="12"/>
  <c r="F61" i="12"/>
  <c r="E61" i="12"/>
  <c r="D61" i="12"/>
  <c r="C61" i="12"/>
  <c r="F57" i="12"/>
  <c r="E57" i="12"/>
  <c r="D57" i="12"/>
  <c r="C57" i="12"/>
  <c r="F49" i="12"/>
  <c r="E49" i="12"/>
  <c r="D49" i="12"/>
  <c r="C49" i="12"/>
  <c r="F47" i="12"/>
  <c r="E47" i="12"/>
  <c r="D47" i="12"/>
  <c r="C47" i="12"/>
  <c r="F38" i="12"/>
  <c r="E38" i="12"/>
  <c r="D38" i="12"/>
  <c r="C38" i="12"/>
  <c r="F32" i="12"/>
  <c r="E32" i="12"/>
  <c r="D32" i="12"/>
  <c r="C32" i="12"/>
  <c r="F27" i="12"/>
  <c r="D27" i="12"/>
  <c r="C27" i="12"/>
  <c r="F24" i="12"/>
  <c r="G24" i="12" s="1"/>
  <c r="E24" i="12"/>
  <c r="D24" i="12"/>
  <c r="C24" i="12"/>
  <c r="C23" i="12"/>
  <c r="F22" i="12"/>
  <c r="E22" i="12"/>
  <c r="D22" i="12"/>
  <c r="C22" i="12"/>
  <c r="F19" i="12"/>
  <c r="E19" i="12"/>
  <c r="D19" i="12"/>
  <c r="C19" i="12"/>
  <c r="F67" i="12" l="1"/>
  <c r="G68" i="12"/>
  <c r="G70" i="12"/>
  <c r="G71" i="12"/>
  <c r="G86" i="12"/>
  <c r="G90" i="12"/>
  <c r="G19" i="12"/>
  <c r="G22" i="12"/>
  <c r="G32" i="12"/>
  <c r="G38" i="12"/>
  <c r="G49" i="12"/>
  <c r="G57" i="12"/>
  <c r="G63" i="12"/>
  <c r="G65" i="12"/>
  <c r="G77" i="12"/>
  <c r="G118" i="12"/>
  <c r="G142" i="12"/>
  <c r="G146" i="12"/>
  <c r="G151" i="12"/>
  <c r="G153" i="12"/>
  <c r="G156" i="12"/>
  <c r="G159" i="12"/>
  <c r="G94" i="12"/>
  <c r="C74" i="12"/>
  <c r="C73" i="12" s="1"/>
  <c r="F105" i="12"/>
  <c r="G105" i="12" s="1"/>
  <c r="E114" i="12"/>
  <c r="E113" i="12" s="1"/>
  <c r="E112" i="12" s="1"/>
  <c r="E150" i="12"/>
  <c r="E149" i="12" s="1"/>
  <c r="E148" i="12" s="1"/>
  <c r="C150" i="12"/>
  <c r="C149" i="12" s="1"/>
  <c r="C18" i="12"/>
  <c r="C17" i="12" s="1"/>
  <c r="D93" i="12"/>
  <c r="C105" i="12"/>
  <c r="C104" i="12" s="1"/>
  <c r="C103" i="12" s="1"/>
  <c r="C114" i="12"/>
  <c r="C113" i="12" s="1"/>
  <c r="C112" i="12" s="1"/>
  <c r="D114" i="12"/>
  <c r="D113" i="12" s="1"/>
  <c r="D150" i="12"/>
  <c r="D149" i="12" s="1"/>
  <c r="D18" i="12"/>
  <c r="D17" i="12" s="1"/>
  <c r="D16" i="12" s="1"/>
  <c r="F74" i="12"/>
  <c r="E93" i="12"/>
  <c r="E92" i="12" s="1"/>
  <c r="F18" i="12"/>
  <c r="E27" i="12"/>
  <c r="E18" i="12" s="1"/>
  <c r="F73" i="12"/>
  <c r="C148" i="12"/>
  <c r="C92" i="12"/>
  <c r="E74" i="12"/>
  <c r="F104" i="12"/>
  <c r="G104" i="12" s="1"/>
  <c r="F114" i="12"/>
  <c r="F150" i="12"/>
  <c r="G150" i="12" s="1"/>
  <c r="D112" i="12" l="1"/>
  <c r="G93" i="12"/>
  <c r="G74" i="12"/>
  <c r="G114" i="12"/>
  <c r="G18" i="12"/>
  <c r="G27" i="12"/>
  <c r="G67" i="12"/>
  <c r="F92" i="12"/>
  <c r="G92" i="12" s="1"/>
  <c r="D148" i="12"/>
  <c r="D15" i="12" s="1"/>
  <c r="F6" i="12"/>
  <c r="D13" i="12"/>
  <c r="F17" i="12"/>
  <c r="G17" i="12" s="1"/>
  <c r="F149" i="12"/>
  <c r="G149" i="12" s="1"/>
  <c r="E73" i="12"/>
  <c r="G73" i="12" s="1"/>
  <c r="E17" i="12"/>
  <c r="F113" i="12"/>
  <c r="G113" i="12" s="1"/>
  <c r="F103" i="12"/>
  <c r="G103" i="12" s="1"/>
  <c r="C16" i="12"/>
  <c r="C15" i="12" s="1"/>
  <c r="F16" i="12" l="1"/>
  <c r="F112" i="12"/>
  <c r="G112" i="12" s="1"/>
  <c r="E16" i="12"/>
  <c r="F148" i="12"/>
  <c r="G148" i="12" s="1"/>
  <c r="G16" i="12" l="1"/>
  <c r="F15" i="12"/>
  <c r="E15" i="12"/>
  <c r="G15" i="12" l="1"/>
</calcChain>
</file>

<file path=xl/sharedStrings.xml><?xml version="1.0" encoding="utf-8"?>
<sst xmlns="http://schemas.openxmlformats.org/spreadsheetml/2006/main" count="329" uniqueCount="167">
  <si>
    <t/>
  </si>
  <si>
    <t>Izvršenje  na dan 31.12.2018.</t>
  </si>
  <si>
    <t>% iskorištenosti</t>
  </si>
  <si>
    <t>HRK</t>
  </si>
  <si>
    <t>06030</t>
  </si>
  <si>
    <t>AGENCIJA ZA PLAĆANJA U POLJOPRIVREDI, RIBARSTVU I RURALNOM RAZVOJU</t>
  </si>
  <si>
    <t>11</t>
  </si>
  <si>
    <t>Opći prihodi i primici</t>
  </si>
  <si>
    <t>31</t>
  </si>
  <si>
    <t>Vlastiti prihodi</t>
  </si>
  <si>
    <t>51</t>
  </si>
  <si>
    <t>Pomoći EU</t>
  </si>
  <si>
    <t>Kontrola zbroja</t>
  </si>
  <si>
    <t>06005</t>
  </si>
  <si>
    <t>Ministarstvo poljoprivrede</t>
  </si>
  <si>
    <t>Agencija za plaćanja u poljoprivredi, ribarstvu i ruralnom razvoju</t>
  </si>
  <si>
    <t>3001</t>
  </si>
  <si>
    <t>UPRAVLJANJE POLJOPRIVREDOM, RIBARSTVOM I RURALNIM RAZVOJEM</t>
  </si>
  <si>
    <t>A841001</t>
  </si>
  <si>
    <t>ADMINISTRACIJA I UPRAVLJANJE AGENCIJE ZA PLAĆANJA U POLJOPRI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</si>
  <si>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</si>
  <si>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</si>
  <si>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</si>
  <si>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</si>
  <si>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</si>
  <si>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</si>
  <si>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</si>
  <si>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</si>
  <si>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</si>
  <si>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</si>
  <si>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</si>
  <si>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</si>
  <si>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</si>
  <si>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</si>
  <si>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Doprinosi za obvezno osiguranje u slučaju nezapos enosti</t>
  </si>
  <si>
    <t>321</t>
  </si>
  <si>
    <t>Naknade troškova zaposlenima</t>
  </si>
  <si>
    <t>3211</t>
  </si>
  <si>
    <t>Službena putovanja</t>
  </si>
  <si>
    <t>3212</t>
  </si>
  <si>
    <t>Naknade za prijevoz, za rad na terenu i odvojeni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</si>
  <si>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</si>
  <si>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</si>
  <si>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</si>
  <si>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</si>
  <si>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</si>
  <si>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</si>
  <si>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</si>
  <si>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</si>
  <si>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</si>
  <si>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</si>
  <si>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</si>
  <si>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</si>
  <si>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</si>
  <si>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</si>
  <si>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</si>
  <si>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</si>
  <si>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</si>
  <si>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</si>
  <si>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</si>
  <si>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</si>
  <si>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</si>
  <si>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</si>
  <si>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</si>
  <si>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</si>
  <si>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</si>
  <si>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</si>
  <si>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</si>
  <si>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</si>
  <si>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</si>
  <si>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</si>
  <si>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</si>
  <si>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</si>
  <si>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</si>
  <si>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</si>
  <si>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</si>
  <si>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</si>
  <si>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</si>
  <si>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</si>
  <si>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</si>
  <si>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</si>
  <si>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predstavn.i izvršnih tijela, povje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</si>
  <si>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</si>
  <si>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</si>
  <si>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</si>
  <si>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</si>
  <si>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</si>
  <si>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</si>
  <si>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</si>
  <si>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</si>
  <si>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</si>
  <si>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</si>
  <si>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</si>
  <si>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</si>
  <si>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</si>
  <si>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</si>
  <si>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</si>
  <si>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</si>
  <si>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</si>
  <si>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</si>
  <si>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</si>
  <si>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372</t>
  </si>
  <si>
    <t>Ostale naknade građ.i kućan.iz proračuna</t>
  </si>
  <si>
    <t>3721</t>
  </si>
  <si>
    <t>Naknade građanima i kućanstvima u novcu</t>
  </si>
  <si>
    <t>422</t>
  </si>
  <si>
    <t>Postrojenja i oprema</t>
  </si>
  <si>
    <t>4221</t>
  </si>
  <si>
    <t>Uredska oprema i namještaj</t>
  </si>
  <si>
    <t>423</t>
  </si>
  <si>
    <t>Prijevozna sredstva</t>
  </si>
  <si>
    <t>Prijevozna sredstva u cestovnom prometu</t>
  </si>
  <si>
    <t>3222</t>
  </si>
  <si>
    <t>Materijal i sirovine</t>
  </si>
  <si>
    <t>K841002</t>
  </si>
  <si>
    <t>INFORMATIZACIJA</t>
  </si>
  <si>
    <t>3238</t>
  </si>
  <si>
    <t>Računalne usluge</t>
  </si>
  <si>
    <t>412</t>
  </si>
  <si>
    <t>Nematerijalna imovina</t>
  </si>
  <si>
    <t>4123</t>
  </si>
  <si>
    <t>Licence</t>
  </si>
  <si>
    <t>4222</t>
  </si>
  <si>
    <t>Komunikacijska oprema</t>
  </si>
  <si>
    <t>Oprema za održavanje i zaštitu</t>
  </si>
  <si>
    <t>426</t>
  </si>
  <si>
    <t>Nemat. proizvedena imovina</t>
  </si>
  <si>
    <t>4262</t>
  </si>
  <si>
    <t>Ulag.u račun. programe</t>
  </si>
  <si>
    <t>A841007</t>
  </si>
  <si>
    <t>ORGANIZACIJA MEĐUNARODNIH DOGAĐANJA</t>
  </si>
  <si>
    <t>3002</t>
  </si>
  <si>
    <t>K650068</t>
  </si>
  <si>
    <t>3004</t>
  </si>
  <si>
    <t>A841005</t>
  </si>
  <si>
    <t>12+565</t>
  </si>
  <si>
    <t>3005</t>
  </si>
  <si>
    <t>A841006</t>
  </si>
  <si>
    <t>12+564</t>
  </si>
  <si>
    <t>POLJOPRIVREDA</t>
  </si>
  <si>
    <t>USPOSTAVA IACS-LPIS</t>
  </si>
  <si>
    <t>Instrumenti, uređaji i strojevi</t>
  </si>
  <si>
    <t>RURALNI RAZVOJ</t>
  </si>
  <si>
    <t>TEHNIČKA POMOĆ - PROGRAM RURALNOG RAZVOJA</t>
  </si>
  <si>
    <t>Sredstva učešća za pomoći +EAFRD</t>
  </si>
  <si>
    <t>Doprinosi za obvezno osiguranje u slučaju nezaposlenosti</t>
  </si>
  <si>
    <t>Instrumenti, uređaji, strojevi</t>
  </si>
  <si>
    <t>RIBARSTVO</t>
  </si>
  <si>
    <t>TEHNIČKA POMOĆ -OPERATIVNI PROGRAM U POMORSTVU I RIBARSTVU</t>
  </si>
  <si>
    <t>Sredstva učešća za pomoći +EFPR</t>
  </si>
  <si>
    <t>EAFRD</t>
  </si>
  <si>
    <t>EFPR</t>
  </si>
  <si>
    <t>4231</t>
  </si>
  <si>
    <t>4225</t>
  </si>
  <si>
    <t>Usluge promidžbe i informiranje</t>
  </si>
  <si>
    <t>52</t>
  </si>
  <si>
    <t>Pomoći EU organizacija</t>
  </si>
  <si>
    <t>reprezentacija</t>
  </si>
  <si>
    <t>Izvršenje  na dan 31.12.2019.</t>
  </si>
  <si>
    <t>Izvorni proračun NN 113 od 17.12.2018</t>
  </si>
  <si>
    <t>Tekući plan preraspodjela 23.12.2019.</t>
  </si>
  <si>
    <t>12</t>
  </si>
  <si>
    <t>564</t>
  </si>
  <si>
    <t>565</t>
  </si>
  <si>
    <t>Sredstva učešća za pomoći</t>
  </si>
  <si>
    <t>Ostale pomoći</t>
  </si>
  <si>
    <t>5=3/2*100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</si>
</sst>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color theme="1"/>
      <name val="Arial"/>
      <family val="2"/>
    </font>
    <font>
      <b/>
      <sz val="8"/>
      <color indexed="8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8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" fontId="1" fillId="2" borderId="1" applyNumberFormat="0" applyProtection="0">
      <alignment horizontal="left" vertical="center" indent="1" justifyLastLine="1"/>
    </xf>
    <xf numFmtId="0" fontId="1" fillId="4" borderId="1" applyNumberFormat="0" applyProtection="0">
      <alignment horizontal="left" vertical="center" indent="1" justifyLastLine="1"/>
    </xf>
    <xf numFmtId="0" fontId="1" fillId="7" borderId="1" applyNumberFormat="0" applyProtection="0">
      <alignment horizontal="left" vertical="center" indent="1" justifyLastLine="1"/>
    </xf>
    <xf numFmtId="0" fontId="1" fillId="9" borderId="1" applyNumberFormat="0" applyProtection="0">
      <alignment horizontal="left" vertical="center" indent="1" justifyLastLine="1"/>
    </xf>
    <xf numFmtId="0" fontId="1" fillId="11" borderId="1" applyNumberFormat="0" applyProtection="0">
      <alignment horizontal="left" vertical="center" indent="1" justifyLastLine="1"/>
    </xf>
    <xf numFmtId="4" fontId="1" fillId="14" borderId="1" applyNumberFormat="0" applyProtection="0">
      <alignment vertical="center"/>
    </xf>
    <xf numFmtId="4" fontId="1" fillId="2" borderId="1" applyNumberFormat="0" applyProtection="0">
      <alignment horizontal="left" vertical="center" indent="1" justifyLastLine="1"/>
    </xf>
    <xf numFmtId="4" fontId="1" fillId="16" borderId="1" applyNumberFormat="0" applyProtection="0">
      <alignment horizontal="right" vertical="center"/>
    </xf>
  </cellStyleXfs>
  <cellXfs count="145">
    <xf numFmtId="0" fontId="0" fillId="0" borderId="0" xfId="0"/>
    <xf numFmtId="0" fontId="1" fillId="3" borderId="2" xfId="1" quotePrefix="1" applyNumberFormat="1" applyFill="1" applyBorder="1">
      <alignment horizontal="left" vertical="center" indent="1" justifyLastLine="1"/>
    </xf>
    <xf numFmtId="164" fontId="2" fillId="4" borderId="3" xfId="2" quotePrefix="1" applyNumberFormat="1" applyFont="1" applyBorder="1" applyAlignment="1">
      <alignment horizontal="left" vertical="center" indent="2" justifyLastLine="1"/>
    </xf>
    <xf numFmtId="164" fontId="2" fillId="5" borderId="4" xfId="2" quotePrefix="1" applyNumberFormat="1" applyFont="1" applyFill="1" applyBorder="1" applyAlignment="1">
      <alignment horizontal="left" vertical="center" indent="2" justifyLastLine="1"/>
    </xf>
    <xf numFmtId="164" fontId="2" fillId="6" borderId="5" xfId="2" quotePrefix="1" applyNumberFormat="1" applyFont="1" applyFill="1" applyBorder="1" applyAlignment="1">
      <alignment horizontal="left" vertical="center" indent="2" justifyLastLine="1"/>
    </xf>
    <xf numFmtId="164" fontId="3" fillId="0" borderId="2" xfId="3" quotePrefix="1" applyNumberFormat="1" applyFont="1" applyFill="1" applyBorder="1" applyAlignment="1">
      <alignment horizontal="left" vertical="center" indent="3" justifyLastLine="1"/>
    </xf>
    <xf numFmtId="164" fontId="3" fillId="8" borderId="2" xfId="3" quotePrefix="1" applyNumberFormat="1" applyFont="1" applyFill="1" applyBorder="1" applyAlignment="1">
      <alignment horizontal="left" vertical="center" indent="3" justifyLastLine="1"/>
    </xf>
    <xf numFmtId="164" fontId="3" fillId="10" borderId="6" xfId="4" quotePrefix="1" applyNumberFormat="1" applyFont="1" applyFill="1" applyBorder="1" applyAlignment="1">
      <alignment horizontal="left" vertical="center" indent="4" justifyLastLine="1"/>
    </xf>
    <xf numFmtId="164" fontId="1" fillId="12" borderId="3" xfId="5" quotePrefix="1" applyNumberFormat="1" applyFill="1" applyBorder="1" applyAlignment="1">
      <alignment horizontal="left" vertical="center" indent="5" justifyLastLine="1"/>
    </xf>
    <xf numFmtId="164" fontId="1" fillId="5" borderId="4" xfId="5" quotePrefix="1" applyNumberFormat="1" applyFill="1" applyBorder="1" applyAlignment="1">
      <alignment horizontal="left" vertical="center" indent="6" justifyLastLine="1"/>
    </xf>
    <xf numFmtId="164" fontId="1" fillId="13" borderId="4" xfId="5" quotePrefix="1" applyNumberFormat="1" applyFill="1" applyBorder="1" applyAlignment="1">
      <alignment horizontal="left" vertical="center" indent="7" justifyLastLine="1"/>
    </xf>
    <xf numFmtId="0" fontId="1" fillId="3" borderId="4" xfId="5" quotePrefix="1" applyFill="1" applyBorder="1" applyAlignment="1">
      <alignment horizontal="left" vertical="center" indent="8" justifyLastLine="1"/>
    </xf>
    <xf numFmtId="0" fontId="1" fillId="3" borderId="5" xfId="5" quotePrefix="1" applyFill="1" applyBorder="1" applyAlignment="1">
      <alignment horizontal="left" vertical="center" indent="8" justifyLastLine="1"/>
    </xf>
    <xf numFmtId="0" fontId="4" fillId="3" borderId="4" xfId="5" quotePrefix="1" applyFont="1" applyFill="1" applyBorder="1" applyAlignment="1">
      <alignment horizontal="left" vertical="center" indent="8" justifyLastLine="1"/>
    </xf>
    <xf numFmtId="0" fontId="1" fillId="3" borderId="8" xfId="5" quotePrefix="1" applyFill="1" applyBorder="1" applyAlignment="1">
      <alignment horizontal="left" vertical="center" indent="8" justifyLastLine="1"/>
    </xf>
    <xf numFmtId="164" fontId="3" fillId="10" borderId="2" xfId="4" quotePrefix="1" applyNumberFormat="1" applyFont="1" applyFill="1" applyBorder="1" applyAlignment="1">
      <alignment horizontal="left" vertical="center" indent="4" justifyLastLine="1"/>
    </xf>
    <xf numFmtId="164" fontId="3" fillId="10" borderId="7" xfId="4" quotePrefix="1" applyNumberFormat="1" applyFont="1" applyFill="1" applyBorder="1" applyAlignment="1">
      <alignment horizontal="left" vertical="center" indent="4" justifyLastLine="1"/>
    </xf>
    <xf numFmtId="164" fontId="4" fillId="12" borderId="3" xfId="5" quotePrefix="1" applyNumberFormat="1" applyFont="1" applyFill="1" applyBorder="1" applyAlignment="1">
      <alignment horizontal="left" vertical="center" indent="5" justifyLastLine="1"/>
    </xf>
    <xf numFmtId="164" fontId="1" fillId="11" borderId="4" xfId="5" quotePrefix="1" applyNumberFormat="1" applyBorder="1" applyAlignment="1">
      <alignment horizontal="left" vertical="center" indent="7" justifyLastLine="1"/>
    </xf>
    <xf numFmtId="0" fontId="1" fillId="11" borderId="4" xfId="5" quotePrefix="1" applyBorder="1" applyAlignment="1">
      <alignment horizontal="left" vertical="center" indent="8" justifyLastLine="1"/>
    </xf>
    <xf numFmtId="0" fontId="1" fillId="11" borderId="8" xfId="5" quotePrefix="1" applyBorder="1" applyAlignment="1">
      <alignment horizontal="left" vertical="center" indent="8" justifyLastLine="1"/>
    </xf>
    <xf numFmtId="164" fontId="4" fillId="12" borderId="11" xfId="5" quotePrefix="1" applyNumberFormat="1" applyFont="1" applyFill="1" applyBorder="1" applyAlignment="1">
      <alignment horizontal="left" vertical="center" indent="5" justifyLastLine="1"/>
    </xf>
    <xf numFmtId="164" fontId="1" fillId="5" borderId="12" xfId="5" quotePrefix="1" applyNumberFormat="1" applyFill="1" applyBorder="1" applyAlignment="1">
      <alignment horizontal="left" vertical="center" indent="6" justifyLastLine="1"/>
    </xf>
    <xf numFmtId="164" fontId="1" fillId="11" borderId="12" xfId="5" quotePrefix="1" applyNumberFormat="1" applyBorder="1" applyAlignment="1">
      <alignment horizontal="left" vertical="center" indent="7" justifyLastLine="1"/>
    </xf>
    <xf numFmtId="0" fontId="1" fillId="11" borderId="12" xfId="5" quotePrefix="1" applyBorder="1" applyAlignment="1">
      <alignment horizontal="left" vertical="center" indent="8" justifyLastLine="1"/>
    </xf>
    <xf numFmtId="0" fontId="1" fillId="3" borderId="13" xfId="1" quotePrefix="1" applyNumberFormat="1" applyFill="1" applyBorder="1" applyAlignment="1">
      <alignment horizontal="left" vertical="center" wrapText="1" justifyLastLine="1"/>
    </xf>
    <xf numFmtId="0" fontId="2" fillId="4" borderId="14" xfId="2" quotePrefix="1" applyFont="1" applyBorder="1" applyAlignment="1">
      <alignment horizontal="left" vertical="center" wrapText="1" justifyLastLine="1"/>
    </xf>
    <xf numFmtId="0" fontId="1" fillId="5" borderId="9" xfId="5" quotePrefix="1" applyFill="1" applyBorder="1" applyAlignment="1">
      <alignment horizontal="left" vertical="center" wrapText="1" justifyLastLine="1"/>
    </xf>
    <xf numFmtId="0" fontId="1" fillId="6" borderId="15" xfId="5" quotePrefix="1" applyFill="1" applyBorder="1" applyAlignment="1">
      <alignment horizontal="left" vertical="center" wrapText="1" justifyLastLine="1"/>
    </xf>
    <xf numFmtId="0" fontId="3" fillId="8" borderId="13" xfId="3" quotePrefix="1" applyFont="1" applyFill="1" applyBorder="1" applyAlignment="1">
      <alignment horizontal="left" vertical="center" wrapText="1" justifyLastLine="1"/>
    </xf>
    <xf numFmtId="0" fontId="3" fillId="10" borderId="16" xfId="4" quotePrefix="1" applyFont="1" applyFill="1" applyBorder="1" applyAlignment="1">
      <alignment horizontal="left" vertical="center" wrapText="1" justifyLastLine="1"/>
    </xf>
    <xf numFmtId="0" fontId="1" fillId="12" borderId="14" xfId="5" quotePrefix="1" applyFill="1" applyBorder="1" applyAlignment="1">
      <alignment horizontal="left" vertical="center" wrapText="1" justifyLastLine="1"/>
    </xf>
    <xf numFmtId="0" fontId="1" fillId="13" borderId="9" xfId="5" quotePrefix="1" applyFill="1" applyBorder="1" applyAlignment="1">
      <alignment horizontal="left" vertical="center" wrapText="1" justifyLastLine="1"/>
    </xf>
    <xf numFmtId="0" fontId="1" fillId="3" borderId="9" xfId="5" quotePrefix="1" applyFill="1" applyBorder="1" applyAlignment="1">
      <alignment horizontal="left" vertical="center" wrapText="1" justifyLastLine="1"/>
    </xf>
    <xf numFmtId="0" fontId="1" fillId="3" borderId="15" xfId="5" quotePrefix="1" applyFill="1" applyBorder="1" applyAlignment="1">
      <alignment horizontal="left" vertical="center" wrapText="1" justifyLastLine="1"/>
    </xf>
    <xf numFmtId="0" fontId="4" fillId="3" borderId="9" xfId="5" quotePrefix="1" applyFont="1" applyFill="1" applyBorder="1" applyAlignment="1">
      <alignment horizontal="left" vertical="center" wrapText="1" justifyLastLine="1"/>
    </xf>
    <xf numFmtId="0" fontId="3" fillId="10" borderId="13" xfId="4" quotePrefix="1" applyFont="1" applyFill="1" applyBorder="1" applyAlignment="1">
      <alignment horizontal="left" vertical="center" wrapText="1" justifyLastLine="1"/>
    </xf>
    <xf numFmtId="0" fontId="3" fillId="10" borderId="17" xfId="4" quotePrefix="1" applyFont="1" applyFill="1" applyBorder="1" applyAlignment="1">
      <alignment horizontal="left" vertical="center" wrapText="1" justifyLastLine="1"/>
    </xf>
    <xf numFmtId="0" fontId="4" fillId="12" borderId="14" xfId="5" quotePrefix="1" applyFont="1" applyFill="1" applyBorder="1" applyAlignment="1">
      <alignment horizontal="left" vertical="center" wrapText="1" justifyLastLine="1"/>
    </xf>
    <xf numFmtId="0" fontId="1" fillId="11" borderId="9" xfId="5" quotePrefix="1" applyBorder="1">
      <alignment horizontal="left" vertical="center" indent="1" justifyLastLine="1"/>
    </xf>
    <xf numFmtId="0" fontId="1" fillId="11" borderId="10" xfId="5" quotePrefix="1" applyBorder="1">
      <alignment horizontal="left" vertical="center" indent="1" justifyLastLine="1"/>
    </xf>
    <xf numFmtId="0" fontId="1" fillId="11" borderId="18" xfId="5" quotePrefix="1" applyBorder="1">
      <alignment horizontal="left" vertical="center" indent="1" justifyLastLine="1"/>
    </xf>
    <xf numFmtId="0" fontId="5" fillId="0" borderId="13" xfId="0" applyFont="1" applyBorder="1" applyAlignment="1">
      <alignment horizontal="center" wrapText="1"/>
    </xf>
    <xf numFmtId="49" fontId="6" fillId="15" borderId="19" xfId="7" quotePrefix="1" applyNumberFormat="1" applyFont="1" applyFill="1" applyBorder="1" applyAlignment="1">
      <alignment horizontal="center" vertical="center" wrapText="1" justifyLastLine="1"/>
    </xf>
    <xf numFmtId="3" fontId="3" fillId="3" borderId="13" xfId="8" quotePrefix="1" applyNumberFormat="1" applyFont="1" applyFill="1" applyBorder="1" applyAlignment="1">
      <alignment horizontal="center" vertical="center"/>
    </xf>
    <xf numFmtId="3" fontId="6" fillId="15" borderId="19" xfId="8" quotePrefix="1" applyNumberFormat="1" applyFont="1" applyFill="1" applyBorder="1" applyAlignment="1">
      <alignment horizontal="center" vertical="center"/>
    </xf>
    <xf numFmtId="4" fontId="7" fillId="5" borderId="12" xfId="0" applyNumberFormat="1" applyFont="1" applyFill="1" applyBorder="1" applyAlignment="1">
      <alignment vertical="center"/>
    </xf>
    <xf numFmtId="0" fontId="3" fillId="0" borderId="21" xfId="3" quotePrefix="1" applyFont="1" applyFill="1" applyBorder="1" applyAlignment="1">
      <alignment horizontal="left" vertical="center" wrapText="1" justifyLastLine="1"/>
    </xf>
    <xf numFmtId="0" fontId="0" fillId="0" borderId="22" xfId="0" applyBorder="1"/>
    <xf numFmtId="4" fontId="9" fillId="8" borderId="22" xfId="0" applyNumberFormat="1" applyFont="1" applyFill="1" applyBorder="1" applyAlignment="1">
      <alignment vertical="center"/>
    </xf>
    <xf numFmtId="4" fontId="8" fillId="10" borderId="23" xfId="0" applyNumberFormat="1" applyFont="1" applyFill="1" applyBorder="1" applyAlignment="1">
      <alignment vertical="center"/>
    </xf>
    <xf numFmtId="4" fontId="7" fillId="12" borderId="11" xfId="0" applyNumberFormat="1" applyFont="1" applyFill="1" applyBorder="1" applyAlignment="1">
      <alignment vertical="center"/>
    </xf>
    <xf numFmtId="4" fontId="7" fillId="13" borderId="12" xfId="0" applyNumberFormat="1" applyFont="1" applyFill="1" applyBorder="1" applyAlignment="1">
      <alignment vertical="center"/>
    </xf>
    <xf numFmtId="4" fontId="7" fillId="0" borderId="12" xfId="0" applyNumberFormat="1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7" fillId="18" borderId="12" xfId="0" applyNumberFormat="1" applyFont="1" applyFill="1" applyBorder="1" applyAlignment="1">
      <alignment vertical="center"/>
    </xf>
    <xf numFmtId="4" fontId="7" fillId="3" borderId="12" xfId="0" applyNumberFormat="1" applyFont="1" applyFill="1" applyBorder="1" applyAlignment="1">
      <alignment vertical="center"/>
    </xf>
    <xf numFmtId="4" fontId="7" fillId="0" borderId="24" xfId="0" applyNumberFormat="1" applyFont="1" applyBorder="1" applyAlignment="1">
      <alignment vertical="center"/>
    </xf>
    <xf numFmtId="4" fontId="3" fillId="10" borderId="22" xfId="6" applyNumberFormat="1" applyFont="1" applyFill="1" applyBorder="1" applyAlignment="1">
      <alignment vertical="center"/>
    </xf>
    <xf numFmtId="4" fontId="10" fillId="12" borderId="11" xfId="6" applyNumberFormat="1" applyFont="1" applyFill="1" applyBorder="1" applyAlignment="1">
      <alignment vertical="center"/>
    </xf>
    <xf numFmtId="4" fontId="10" fillId="5" borderId="12" xfId="6" applyNumberFormat="1" applyFont="1" applyFill="1" applyBorder="1" applyAlignment="1">
      <alignment vertical="center"/>
    </xf>
    <xf numFmtId="4" fontId="7" fillId="0" borderId="25" xfId="0" applyNumberFormat="1" applyFont="1" applyBorder="1" applyAlignment="1">
      <alignment vertical="center"/>
    </xf>
    <xf numFmtId="4" fontId="7" fillId="13" borderId="25" xfId="0" applyNumberFormat="1" applyFont="1" applyFill="1" applyBorder="1" applyAlignment="1">
      <alignment vertical="center"/>
    </xf>
    <xf numFmtId="0" fontId="0" fillId="0" borderId="26" xfId="0" applyBorder="1"/>
    <xf numFmtId="4" fontId="7" fillId="5" borderId="9" xfId="0" applyNumberFormat="1" applyFont="1" applyFill="1" applyBorder="1" applyAlignment="1">
      <alignment vertical="center"/>
    </xf>
    <xf numFmtId="4" fontId="7" fillId="13" borderId="9" xfId="0" applyNumberFormat="1" applyFont="1" applyFill="1" applyBorder="1" applyAlignment="1">
      <alignment vertical="center"/>
    </xf>
    <xf numFmtId="4" fontId="7" fillId="18" borderId="9" xfId="0" applyNumberFormat="1" applyFont="1" applyFill="1" applyBorder="1" applyAlignment="1">
      <alignment vertical="center"/>
    </xf>
    <xf numFmtId="4" fontId="10" fillId="5" borderId="9" xfId="6" applyNumberFormat="1" applyFont="1" applyFill="1" applyBorder="1" applyAlignment="1">
      <alignment vertical="center"/>
    </xf>
    <xf numFmtId="4" fontId="9" fillId="8" borderId="2" xfId="0" applyNumberFormat="1" applyFont="1" applyFill="1" applyBorder="1" applyAlignment="1">
      <alignment vertical="center"/>
    </xf>
    <xf numFmtId="4" fontId="9" fillId="8" borderId="13" xfId="0" applyNumberFormat="1" applyFont="1" applyFill="1" applyBorder="1" applyAlignment="1">
      <alignment vertical="center"/>
    </xf>
    <xf numFmtId="4" fontId="8" fillId="10" borderId="2" xfId="0" applyNumberFormat="1" applyFont="1" applyFill="1" applyBorder="1" applyAlignment="1">
      <alignment vertical="center"/>
    </xf>
    <xf numFmtId="4" fontId="8" fillId="10" borderId="13" xfId="0" applyNumberFormat="1" applyFont="1" applyFill="1" applyBorder="1" applyAlignment="1">
      <alignment vertical="center"/>
    </xf>
    <xf numFmtId="4" fontId="7" fillId="12" borderId="3" xfId="0" applyNumberFormat="1" applyFont="1" applyFill="1" applyBorder="1" applyAlignment="1">
      <alignment vertical="center"/>
    </xf>
    <xf numFmtId="4" fontId="7" fillId="12" borderId="14" xfId="0" applyNumberFormat="1" applyFont="1" applyFill="1" applyBorder="1" applyAlignment="1">
      <alignment vertical="center"/>
    </xf>
    <xf numFmtId="4" fontId="7" fillId="5" borderId="4" xfId="0" applyNumberFormat="1" applyFont="1" applyFill="1" applyBorder="1" applyAlignment="1">
      <alignment vertical="center"/>
    </xf>
    <xf numFmtId="4" fontId="7" fillId="13" borderId="4" xfId="0" applyNumberFormat="1" applyFont="1" applyFill="1" applyBorder="1" applyAlignment="1">
      <alignment vertical="center"/>
    </xf>
    <xf numFmtId="4" fontId="7" fillId="18" borderId="4" xfId="0" applyNumberFormat="1" applyFont="1" applyFill="1" applyBorder="1" applyAlignment="1">
      <alignment vertical="center"/>
    </xf>
    <xf numFmtId="4" fontId="3" fillId="10" borderId="2" xfId="6" applyNumberFormat="1" applyFont="1" applyFill="1" applyBorder="1" applyAlignment="1">
      <alignment vertical="center"/>
    </xf>
    <xf numFmtId="4" fontId="3" fillId="10" borderId="13" xfId="6" applyNumberFormat="1" applyFont="1" applyFill="1" applyBorder="1" applyAlignment="1">
      <alignment vertical="center"/>
    </xf>
    <xf numFmtId="4" fontId="10" fillId="12" borderId="3" xfId="6" applyNumberFormat="1" applyFont="1" applyFill="1" applyBorder="1" applyAlignment="1">
      <alignment vertical="center"/>
    </xf>
    <xf numFmtId="4" fontId="10" fillId="12" borderId="14" xfId="6" applyNumberFormat="1" applyFont="1" applyFill="1" applyBorder="1" applyAlignment="1">
      <alignment vertical="center"/>
    </xf>
    <xf numFmtId="4" fontId="10" fillId="5" borderId="4" xfId="6" applyNumberFormat="1" applyFont="1" applyFill="1" applyBorder="1" applyAlignment="1">
      <alignment vertical="center"/>
    </xf>
    <xf numFmtId="4" fontId="7" fillId="0" borderId="4" xfId="0" applyNumberFormat="1" applyFont="1" applyBorder="1"/>
    <xf numFmtId="4" fontId="7" fillId="0" borderId="9" xfId="0" applyNumberFormat="1" applyFont="1" applyBorder="1"/>
    <xf numFmtId="4" fontId="7" fillId="0" borderId="5" xfId="0" applyNumberFormat="1" applyFont="1" applyBorder="1"/>
    <xf numFmtId="4" fontId="7" fillId="0" borderId="15" xfId="0" applyNumberFormat="1" applyFont="1" applyBorder="1"/>
    <xf numFmtId="164" fontId="3" fillId="10" borderId="27" xfId="4" quotePrefix="1" applyNumberFormat="1" applyFont="1" applyFill="1" applyBorder="1" applyAlignment="1">
      <alignment horizontal="left" vertical="center" indent="4" justifyLastLine="1"/>
    </xf>
    <xf numFmtId="0" fontId="3" fillId="10" borderId="28" xfId="4" quotePrefix="1" applyFont="1" applyFill="1" applyBorder="1" applyAlignment="1">
      <alignment horizontal="left" vertical="center" wrapText="1" justifyLastLine="1"/>
    </xf>
    <xf numFmtId="4" fontId="8" fillId="10" borderId="30" xfId="0" applyNumberFormat="1" applyFont="1" applyFill="1" applyBorder="1" applyAlignment="1">
      <alignment vertical="center"/>
    </xf>
    <xf numFmtId="4" fontId="7" fillId="0" borderId="31" xfId="0" applyNumberFormat="1" applyFont="1" applyBorder="1"/>
    <xf numFmtId="4" fontId="7" fillId="0" borderId="10" xfId="0" applyNumberFormat="1" applyFont="1" applyBorder="1"/>
    <xf numFmtId="0" fontId="1" fillId="12" borderId="32" xfId="5" quotePrefix="1" applyFill="1" applyBorder="1" applyAlignment="1">
      <alignment horizontal="left" vertical="center" wrapText="1" justifyLastLine="1"/>
    </xf>
    <xf numFmtId="0" fontId="1" fillId="5" borderId="33" xfId="5" quotePrefix="1" applyFill="1" applyBorder="1" applyAlignment="1">
      <alignment horizontal="left" vertical="center" wrapText="1" justifyLastLine="1"/>
    </xf>
    <xf numFmtId="0" fontId="1" fillId="13" borderId="33" xfId="5" quotePrefix="1" applyFill="1" applyBorder="1" applyAlignment="1">
      <alignment horizontal="left" vertical="center" wrapText="1" justifyLastLine="1"/>
    </xf>
    <xf numFmtId="0" fontId="1" fillId="3" borderId="33" xfId="5" quotePrefix="1" applyFill="1" applyBorder="1" applyAlignment="1">
      <alignment horizontal="left" vertical="center" wrapText="1" justifyLastLine="1"/>
    </xf>
    <xf numFmtId="0" fontId="1" fillId="3" borderId="34" xfId="5" quotePrefix="1" applyFill="1" applyBorder="1" applyAlignment="1">
      <alignment horizontal="left" vertical="center" wrapText="1" justifyLastLine="1"/>
    </xf>
    <xf numFmtId="0" fontId="1" fillId="3" borderId="35" xfId="5" quotePrefix="1" applyFill="1" applyBorder="1" applyAlignment="1">
      <alignment horizontal="left" vertical="center" wrapText="1" justifyLastLine="1"/>
    </xf>
    <xf numFmtId="4" fontId="7" fillId="12" borderId="36" xfId="0" applyNumberFormat="1" applyFont="1" applyFill="1" applyBorder="1" applyAlignment="1">
      <alignment vertical="center"/>
    </xf>
    <xf numFmtId="4" fontId="7" fillId="5" borderId="37" xfId="0" applyNumberFormat="1" applyFont="1" applyFill="1" applyBorder="1" applyAlignment="1">
      <alignment vertical="center"/>
    </xf>
    <xf numFmtId="4" fontId="7" fillId="13" borderId="37" xfId="0" applyNumberFormat="1" applyFont="1" applyFill="1" applyBorder="1" applyAlignment="1">
      <alignment vertical="center"/>
    </xf>
    <xf numFmtId="4" fontId="7" fillId="0" borderId="37" xfId="0" applyNumberFormat="1" applyFont="1" applyBorder="1"/>
    <xf numFmtId="4" fontId="7" fillId="0" borderId="29" xfId="0" applyNumberFormat="1" applyFont="1" applyBorder="1"/>
    <xf numFmtId="4" fontId="7" fillId="12" borderId="38" xfId="0" applyNumberFormat="1" applyFont="1" applyFill="1" applyBorder="1" applyAlignment="1">
      <alignment vertical="center"/>
    </xf>
    <xf numFmtId="4" fontId="7" fillId="5" borderId="39" xfId="0" applyNumberFormat="1" applyFont="1" applyFill="1" applyBorder="1" applyAlignment="1">
      <alignment vertical="center"/>
    </xf>
    <xf numFmtId="4" fontId="7" fillId="13" borderId="39" xfId="0" applyNumberFormat="1" applyFont="1" applyFill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0" borderId="40" xfId="0" applyNumberFormat="1" applyFont="1" applyBorder="1" applyAlignment="1">
      <alignment vertical="center"/>
    </xf>
    <xf numFmtId="4" fontId="7" fillId="0" borderId="41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4" fontId="7" fillId="5" borderId="9" xfId="0" applyNumberFormat="1" applyFont="1" applyFill="1" applyBorder="1"/>
    <xf numFmtId="4" fontId="7" fillId="6" borderId="5" xfId="0" applyNumberFormat="1" applyFont="1" applyFill="1" applyBorder="1"/>
    <xf numFmtId="4" fontId="7" fillId="5" borderId="37" xfId="0" applyNumberFormat="1" applyFont="1" applyFill="1" applyBorder="1"/>
    <xf numFmtId="4" fontId="7" fillId="6" borderId="15" xfId="0" applyNumberFormat="1" applyFont="1" applyFill="1" applyBorder="1"/>
    <xf numFmtId="2" fontId="7" fillId="5" borderId="9" xfId="0" applyNumberFormat="1" applyFont="1" applyFill="1" applyBorder="1"/>
    <xf numFmtId="2" fontId="7" fillId="6" borderId="15" xfId="0" applyNumberFormat="1" applyFont="1" applyFill="1" applyBorder="1"/>
    <xf numFmtId="0" fontId="1" fillId="11" borderId="5" xfId="5" quotePrefix="1" applyBorder="1" applyAlignment="1">
      <alignment horizontal="left" vertical="center" indent="8" justifyLastLine="1"/>
    </xf>
    <xf numFmtId="0" fontId="1" fillId="11" borderId="15" xfId="5" quotePrefix="1" applyBorder="1">
      <alignment horizontal="left" vertical="center" indent="1" justifyLastLine="1"/>
    </xf>
    <xf numFmtId="4" fontId="7" fillId="3" borderId="24" xfId="0" applyNumberFormat="1" applyFont="1" applyFill="1" applyBorder="1" applyAlignment="1">
      <alignment vertical="center"/>
    </xf>
    <xf numFmtId="4" fontId="7" fillId="3" borderId="4" xfId="0" applyNumberFormat="1" applyFont="1" applyFill="1" applyBorder="1" applyAlignment="1">
      <alignment vertical="center"/>
    </xf>
    <xf numFmtId="4" fontId="7" fillId="3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/>
    <xf numFmtId="4" fontId="0" fillId="0" borderId="0" xfId="0" applyNumberFormat="1"/>
    <xf numFmtId="4" fontId="7" fillId="3" borderId="0" xfId="0" applyNumberFormat="1" applyFont="1" applyFill="1" applyBorder="1"/>
    <xf numFmtId="4" fontId="7" fillId="6" borderId="42" xfId="0" applyNumberFormat="1" applyFont="1" applyFill="1" applyBorder="1"/>
    <xf numFmtId="4" fontId="9" fillId="8" borderId="19" xfId="0" applyNumberFormat="1" applyFont="1" applyFill="1" applyBorder="1" applyAlignment="1">
      <alignment vertical="center"/>
    </xf>
    <xf numFmtId="4" fontId="8" fillId="10" borderId="19" xfId="0" applyNumberFormat="1" applyFont="1" applyFill="1" applyBorder="1" applyAlignment="1">
      <alignment vertical="center"/>
    </xf>
    <xf numFmtId="4" fontId="7" fillId="0" borderId="42" xfId="0" applyNumberFormat="1" applyFont="1" applyBorder="1"/>
    <xf numFmtId="4" fontId="7" fillId="18" borderId="37" xfId="0" applyNumberFormat="1" applyFont="1" applyFill="1" applyBorder="1" applyAlignment="1">
      <alignment vertical="center"/>
    </xf>
    <xf numFmtId="4" fontId="7" fillId="0" borderId="31" xfId="0" applyNumberFormat="1" applyFont="1" applyBorder="1" applyAlignment="1">
      <alignment vertical="center"/>
    </xf>
    <xf numFmtId="4" fontId="7" fillId="0" borderId="37" xfId="0" applyNumberFormat="1" applyFont="1" applyBorder="1" applyAlignment="1">
      <alignment vertical="center"/>
    </xf>
    <xf numFmtId="4" fontId="3" fillId="10" borderId="19" xfId="6" applyNumberFormat="1" applyFont="1" applyFill="1" applyBorder="1" applyAlignment="1">
      <alignment vertical="center"/>
    </xf>
    <xf numFmtId="4" fontId="10" fillId="12" borderId="36" xfId="6" applyNumberFormat="1" applyFont="1" applyFill="1" applyBorder="1" applyAlignment="1">
      <alignment vertical="center"/>
    </xf>
    <xf numFmtId="4" fontId="10" fillId="5" borderId="37" xfId="6" applyNumberFormat="1" applyFont="1" applyFill="1" applyBorder="1" applyAlignment="1">
      <alignment vertical="center"/>
    </xf>
    <xf numFmtId="4" fontId="7" fillId="3" borderId="37" xfId="0" applyNumberFormat="1" applyFont="1" applyFill="1" applyBorder="1" applyAlignment="1">
      <alignment vertical="center"/>
    </xf>
    <xf numFmtId="4" fontId="7" fillId="0" borderId="8" xfId="0" applyNumberFormat="1" applyFont="1" applyBorder="1"/>
    <xf numFmtId="4" fontId="8" fillId="6" borderId="41" xfId="0" applyNumberFormat="1" applyFont="1" applyFill="1" applyBorder="1" applyAlignment="1">
      <alignment vertical="center"/>
    </xf>
    <xf numFmtId="4" fontId="7" fillId="0" borderId="8" xfId="0" applyNumberFormat="1" applyFont="1" applyBorder="1" applyAlignment="1">
      <alignment vertical="center"/>
    </xf>
    <xf numFmtId="3" fontId="10" fillId="5" borderId="9" xfId="6" applyNumberFormat="1" applyFont="1" applyFill="1" applyBorder="1">
      <alignment vertical="center"/>
    </xf>
    <xf numFmtId="0" fontId="1" fillId="5" borderId="10" xfId="5" quotePrefix="1" applyFill="1" applyBorder="1" applyAlignment="1">
      <alignment horizontal="left" vertical="center" wrapText="1" justifyLastLine="1"/>
    </xf>
    <xf numFmtId="4" fontId="7" fillId="5" borderId="40" xfId="0" applyNumberFormat="1" applyFont="1" applyFill="1" applyBorder="1" applyAlignment="1">
      <alignment vertical="center"/>
    </xf>
    <xf numFmtId="4" fontId="7" fillId="5" borderId="29" xfId="0" applyNumberFormat="1" applyFont="1" applyFill="1" applyBorder="1"/>
    <xf numFmtId="4" fontId="7" fillId="5" borderId="10" xfId="0" applyNumberFormat="1" applyFont="1" applyFill="1" applyBorder="1"/>
    <xf numFmtId="1" fontId="7" fillId="17" borderId="16" xfId="0" applyNumberFormat="1" applyFont="1" applyFill="1" applyBorder="1" applyAlignment="1">
      <alignment horizontal="center" vertical="center"/>
    </xf>
    <xf numFmtId="1" fontId="10" fillId="17" borderId="38" xfId="6" applyNumberFormat="1" applyFont="1" applyFill="1" applyBorder="1" applyAlignment="1">
      <alignment horizontal="center" vertical="center"/>
    </xf>
    <xf numFmtId="1" fontId="10" fillId="17" borderId="43" xfId="6" applyNumberFormat="1" applyFont="1" applyFill="1" applyBorder="1" applyAlignment="1">
      <alignment horizontal="center" vertical="center"/>
    </xf>
  </cellXfs>
  <cellStyles count="9">
    <cellStyle name="Normal" xfId="0" builtinId="0"/>
    <cellStyle name="SAPBEXaggData" xfId="6"/>
    <cellStyle name="SAPBEXchaText" xfId="1"/>
    <cellStyle name="SAPBEXformats" xfId="8"/>
    <cellStyle name="SAPBEXHLevel0" xfId="2"/>
    <cellStyle name="SAPBEXHLevel1" xfId="3"/>
    <cellStyle name="SAPBEXHLevel2" xfId="4"/>
    <cellStyle name="SAPBEXHLevel3" xfId="5"/>
    <cellStyle name="SAPBEXstdItem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I164"/>
  <sheetViews>
    <sheetView tabSelected="1" workbookViewId="0">
      <selection activeCell="I162" sqref="I162"/>
    </sheetView>
  </sheetViews>
  <sheetFormatPr defaultRowHeight="15" x14ac:dyDescent="0.25"/>
  <cols>
    <col min="1" max="1" width="16.85546875" customWidth="1"/>
    <col min="2" max="2" width="43.7109375" customWidth="1"/>
    <col min="3" max="3" width="13" customWidth="1"/>
    <col min="4" max="5" width="14.42578125" customWidth="1"/>
    <col min="6" max="6" width="13.5703125" customWidth="1"/>
    <col min="7" max="7" width="12.140625" customWidth="1"/>
    <col min="8" max="8" width="18" customWidth="1"/>
    <col min="9" max="9" width="14.28515625" customWidth="1"/>
  </cols>
  <sheetData>
    <row r="2" spans="1:7" ht="15.75" thickBot="1" x14ac:dyDescent="0.3"/>
    <row r="3" spans="1:7" ht="34.5" thickBot="1" x14ac:dyDescent="0.3">
      <c r="A3" s="1" t="s">
        <v>0</v>
      </c>
      <c r="B3" s="25" t="s">
        <v>0</v>
      </c>
      <c r="C3" s="42" t="s">
        <v>1</v>
      </c>
      <c r="D3" s="43" t="s">
        <v>159</v>
      </c>
      <c r="E3" s="43" t="s">
        <v>160</v>
      </c>
      <c r="F3" s="42" t="s">
        <v>158</v>
      </c>
      <c r="G3" s="42" t="s">
        <v>2</v>
      </c>
    </row>
    <row r="4" spans="1:7" ht="15.75" thickBot="1" x14ac:dyDescent="0.3">
      <c r="A4" s="1"/>
      <c r="B4" s="25" t="s">
        <v>0</v>
      </c>
      <c r="C4" s="44" t="s">
        <v>3</v>
      </c>
      <c r="D4" s="45" t="s">
        <v>3</v>
      </c>
      <c r="E4" s="45" t="s">
        <v>3</v>
      </c>
      <c r="F4" s="44" t="s">
        <v>3</v>
      </c>
      <c r="G4" s="44" t="s">
        <v>3</v>
      </c>
    </row>
    <row r="5" spans="1:7" ht="22.5" x14ac:dyDescent="0.25">
      <c r="A5" s="2" t="s">
        <v>4</v>
      </c>
      <c r="B5" s="26" t="s">
        <v>5</v>
      </c>
      <c r="C5" s="143">
        <v>1</v>
      </c>
      <c r="D5" s="144">
        <v>2</v>
      </c>
      <c r="E5" s="142">
        <v>3</v>
      </c>
      <c r="F5" s="142">
        <v>4</v>
      </c>
      <c r="G5" s="142" t="s">
        <v>166</v>
      </c>
    </row>
    <row r="6" spans="1:7" x14ac:dyDescent="0.25">
      <c r="A6" s="3" t="s">
        <v>6</v>
      </c>
      <c r="B6" s="27" t="s">
        <v>7</v>
      </c>
      <c r="C6" s="103">
        <v>129834274.8</v>
      </c>
      <c r="D6" s="111">
        <v>145817509</v>
      </c>
      <c r="E6" s="109">
        <v>141254290</v>
      </c>
      <c r="F6" s="109">
        <f t="shared" ref="F6" si="0">F18+F74+F93+F105</f>
        <v>140566609.83000001</v>
      </c>
      <c r="G6" s="113">
        <f>F6/E6*100</f>
        <v>99.513161568402637</v>
      </c>
    </row>
    <row r="7" spans="1:7" x14ac:dyDescent="0.25">
      <c r="A7" s="3" t="s">
        <v>161</v>
      </c>
      <c r="B7" s="27" t="s">
        <v>164</v>
      </c>
      <c r="C7" s="103">
        <v>7194391.9000000004</v>
      </c>
      <c r="D7" s="111">
        <v>14539793</v>
      </c>
      <c r="E7" s="109">
        <v>11327024</v>
      </c>
      <c r="F7" s="109">
        <v>10267099.609999999</v>
      </c>
      <c r="G7" s="113">
        <f>F7/E7*100</f>
        <v>90.64251660453796</v>
      </c>
    </row>
    <row r="8" spans="1:7" x14ac:dyDescent="0.25">
      <c r="A8" s="3" t="s">
        <v>8</v>
      </c>
      <c r="B8" s="137" t="s">
        <v>9</v>
      </c>
      <c r="C8" s="103">
        <v>282070.21999999997</v>
      </c>
      <c r="D8" s="111">
        <v>300000</v>
      </c>
      <c r="E8" s="109">
        <v>300000</v>
      </c>
      <c r="F8" s="109">
        <v>221765.2</v>
      </c>
      <c r="G8" s="113">
        <f>F8/E8*100</f>
        <v>73.921733333333336</v>
      </c>
    </row>
    <row r="9" spans="1:7" x14ac:dyDescent="0.25">
      <c r="A9" s="3" t="s">
        <v>162</v>
      </c>
      <c r="B9" s="137" t="s">
        <v>151</v>
      </c>
      <c r="C9" s="103">
        <v>497094.47</v>
      </c>
      <c r="D9" s="111">
        <v>1603194</v>
      </c>
      <c r="E9" s="109">
        <v>723869</v>
      </c>
      <c r="F9" s="109">
        <v>672200.6</v>
      </c>
      <c r="G9" s="113">
        <f t="shared" ref="G9:G12" si="1">F9/E9*100</f>
        <v>92.862189153009723</v>
      </c>
    </row>
    <row r="10" spans="1:7" x14ac:dyDescent="0.25">
      <c r="A10" s="3" t="s">
        <v>163</v>
      </c>
      <c r="B10" s="137" t="s">
        <v>150</v>
      </c>
      <c r="C10" s="103">
        <v>39912013.18</v>
      </c>
      <c r="D10" s="111">
        <v>74100060</v>
      </c>
      <c r="E10" s="109">
        <v>57755075</v>
      </c>
      <c r="F10" s="109">
        <v>52280804.130000003</v>
      </c>
      <c r="G10" s="113">
        <f t="shared" si="1"/>
        <v>90.521576034660171</v>
      </c>
    </row>
    <row r="11" spans="1:7" x14ac:dyDescent="0.25">
      <c r="A11" s="3" t="s">
        <v>10</v>
      </c>
      <c r="B11" s="27" t="s">
        <v>11</v>
      </c>
      <c r="C11" s="103">
        <v>99918</v>
      </c>
      <c r="D11" s="111">
        <v>160000</v>
      </c>
      <c r="E11" s="109">
        <v>160000</v>
      </c>
      <c r="F11" s="109">
        <v>73170.36</v>
      </c>
      <c r="G11" s="113">
        <f t="shared" si="1"/>
        <v>45.731474999999996</v>
      </c>
    </row>
    <row r="12" spans="1:7" x14ac:dyDescent="0.25">
      <c r="A12" s="3" t="s">
        <v>155</v>
      </c>
      <c r="B12" s="138" t="s">
        <v>165</v>
      </c>
      <c r="C12" s="139">
        <v>0</v>
      </c>
      <c r="D12" s="140">
        <v>304000</v>
      </c>
      <c r="E12" s="140">
        <v>304000</v>
      </c>
      <c r="F12" s="141">
        <v>237292.32</v>
      </c>
      <c r="G12" s="113">
        <f t="shared" si="1"/>
        <v>78.056684210526313</v>
      </c>
    </row>
    <row r="13" spans="1:7" ht="15.75" thickBot="1" x14ac:dyDescent="0.3">
      <c r="A13" s="4" t="s">
        <v>12</v>
      </c>
      <c r="B13" s="28"/>
      <c r="C13" s="135">
        <f>SUM(C6:C12)</f>
        <v>177819762.56999999</v>
      </c>
      <c r="D13" s="110">
        <f>SUM(D6:D11)</f>
        <v>236520556</v>
      </c>
      <c r="E13" s="123">
        <f>SUM(E6:E12)</f>
        <v>211824258</v>
      </c>
      <c r="F13" s="112">
        <f>SUM(F6:F12)</f>
        <v>204318942.04999998</v>
      </c>
      <c r="G13" s="114">
        <f>F13/E13*100</f>
        <v>96.45681943094543</v>
      </c>
    </row>
    <row r="14" spans="1:7" ht="15.75" thickBot="1" x14ac:dyDescent="0.3">
      <c r="A14" s="5" t="s">
        <v>13</v>
      </c>
      <c r="B14" s="47" t="s">
        <v>14</v>
      </c>
      <c r="C14" s="48"/>
      <c r="D14" s="63"/>
      <c r="E14" s="63"/>
      <c r="F14" s="63"/>
      <c r="G14" s="63"/>
    </row>
    <row r="15" spans="1:7" ht="23.25" thickBot="1" x14ac:dyDescent="0.3">
      <c r="A15" s="6" t="s">
        <v>4</v>
      </c>
      <c r="B15" s="29" t="s">
        <v>15</v>
      </c>
      <c r="C15" s="49">
        <f>C16+C103+C112+C148</f>
        <v>177816174.39000002</v>
      </c>
      <c r="D15" s="68">
        <f>D16+D103+D112+D148</f>
        <v>236620556</v>
      </c>
      <c r="E15" s="124">
        <f>E16+E103+E112+E148</f>
        <v>211824258</v>
      </c>
      <c r="F15" s="69">
        <f>F16+F103+F112+F148</f>
        <v>204318942.04000002</v>
      </c>
      <c r="G15" s="69">
        <f>F15/E15*100</f>
        <v>96.456819426224556</v>
      </c>
    </row>
    <row r="16" spans="1:7" ht="23.25" thickBot="1" x14ac:dyDescent="0.3">
      <c r="A16" s="7" t="s">
        <v>16</v>
      </c>
      <c r="B16" s="30" t="s">
        <v>17</v>
      </c>
      <c r="C16" s="50">
        <f t="shared" ref="C16:F16" si="2">C17+C73+C92</f>
        <v>127297770.58999999</v>
      </c>
      <c r="D16" s="70">
        <f t="shared" si="2"/>
        <v>141013259</v>
      </c>
      <c r="E16" s="125">
        <f t="shared" si="2"/>
        <v>140204040</v>
      </c>
      <c r="F16" s="71">
        <f t="shared" si="2"/>
        <v>139296419.47000003</v>
      </c>
      <c r="G16" s="71">
        <f>F16/E16*100</f>
        <v>99.352643097873667</v>
      </c>
    </row>
    <row r="17" spans="1:9" ht="22.5" x14ac:dyDescent="0.25">
      <c r="A17" s="8" t="s">
        <v>18</v>
      </c>
      <c r="B17" s="31" t="s">
        <v>19</v>
      </c>
      <c r="C17" s="51">
        <f>C18+C67+C70</f>
        <v>107874870.82999998</v>
      </c>
      <c r="D17" s="72">
        <f t="shared" ref="D17:F17" si="3">D18+D67+D70</f>
        <v>110545438</v>
      </c>
      <c r="E17" s="97">
        <f t="shared" si="3"/>
        <v>109764709</v>
      </c>
      <c r="F17" s="73">
        <f t="shared" si="3"/>
        <v>108962272.57000004</v>
      </c>
      <c r="G17" s="73">
        <f>F17/E17*100</f>
        <v>99.268948610796244</v>
      </c>
    </row>
    <row r="18" spans="1:9" x14ac:dyDescent="0.25">
      <c r="A18" s="9" t="s">
        <v>6</v>
      </c>
      <c r="B18" s="27" t="s">
        <v>7</v>
      </c>
      <c r="C18" s="46">
        <f>C19+C22+C24+C27+C32+C38+C47+C49+C57+C61+C63+C65</f>
        <v>107492882.60999998</v>
      </c>
      <c r="D18" s="74">
        <f t="shared" ref="D18:E18" si="4">D19+D22+D24+D27+D32+D38+D47+D49+D57+D61+D63+D65</f>
        <v>110085438</v>
      </c>
      <c r="E18" s="98">
        <f t="shared" si="4"/>
        <v>109304709</v>
      </c>
      <c r="F18" s="64">
        <f>F19+F22+F24+F27+F32+F38+F47+F49+F57+F63+F65</f>
        <v>108667337.01000004</v>
      </c>
      <c r="G18" s="64">
        <f>F18/E18*100</f>
        <v>99.416885149934416</v>
      </c>
      <c r="H18" s="121"/>
      <c r="I18" s="121"/>
    </row>
    <row r="19" spans="1:9" x14ac:dyDescent="0.25">
      <c r="A19" s="10" t="s">
        <v>20</v>
      </c>
      <c r="B19" s="32" t="s">
        <v>21</v>
      </c>
      <c r="C19" s="52">
        <f t="shared" ref="C19:E19" si="5">SUM(C20:C21)</f>
        <v>72339008.989999995</v>
      </c>
      <c r="D19" s="75">
        <f t="shared" si="5"/>
        <v>73800000</v>
      </c>
      <c r="E19" s="99">
        <f t="shared" si="5"/>
        <v>72054394</v>
      </c>
      <c r="F19" s="65">
        <f>SUM(F20:F21)</f>
        <v>72026689.38000001</v>
      </c>
      <c r="G19" s="65">
        <f>F19/E19*100</f>
        <v>99.9615504087093</v>
      </c>
      <c r="I19" s="121"/>
    </row>
    <row r="20" spans="1:9" x14ac:dyDescent="0.25">
      <c r="A20" s="11" t="s">
        <v>22</v>
      </c>
      <c r="B20" s="33" t="s">
        <v>23</v>
      </c>
      <c r="C20" s="53">
        <v>70695044.640000001</v>
      </c>
      <c r="D20" s="82">
        <v>73500000</v>
      </c>
      <c r="E20" s="100">
        <v>71754394</v>
      </c>
      <c r="F20" s="83">
        <v>70537665.120000005</v>
      </c>
      <c r="G20" s="83">
        <f>F20/E20*100</f>
        <v>98.304314464700255</v>
      </c>
      <c r="H20" s="122"/>
      <c r="I20" s="122"/>
    </row>
    <row r="21" spans="1:9" x14ac:dyDescent="0.25">
      <c r="A21" s="11" t="s">
        <v>24</v>
      </c>
      <c r="B21" s="33" t="s">
        <v>25</v>
      </c>
      <c r="C21" s="53">
        <v>1643964.35</v>
      </c>
      <c r="D21" s="82">
        <v>300000</v>
      </c>
      <c r="E21" s="100">
        <v>300000</v>
      </c>
      <c r="F21" s="83">
        <v>1489024.26</v>
      </c>
      <c r="G21" s="83">
        <f>F21/E21*100</f>
        <v>496.34141999999997</v>
      </c>
      <c r="H21" s="120"/>
      <c r="I21" s="120"/>
    </row>
    <row r="22" spans="1:9" x14ac:dyDescent="0.25">
      <c r="A22" s="10" t="s">
        <v>26</v>
      </c>
      <c r="B22" s="32" t="s">
        <v>27</v>
      </c>
      <c r="C22" s="52">
        <f t="shared" ref="C22:F22" si="6">SUM(C23)</f>
        <v>2533848.34</v>
      </c>
      <c r="D22" s="75">
        <f t="shared" si="6"/>
        <v>3100000</v>
      </c>
      <c r="E22" s="99">
        <f t="shared" si="6"/>
        <v>2945000</v>
      </c>
      <c r="F22" s="65">
        <f t="shared" si="6"/>
        <v>2676061.54</v>
      </c>
      <c r="G22" s="65">
        <f>F22/E22*100</f>
        <v>90.867964006791169</v>
      </c>
      <c r="H22" s="120"/>
      <c r="I22" s="120"/>
    </row>
    <row r="23" spans="1:9" x14ac:dyDescent="0.25">
      <c r="A23" s="11" t="s">
        <v>28</v>
      </c>
      <c r="B23" s="33" t="s">
        <v>27</v>
      </c>
      <c r="C23" s="53">
        <f>1783848.34+750000</f>
        <v>2533848.34</v>
      </c>
      <c r="D23" s="82">
        <v>3100000</v>
      </c>
      <c r="E23" s="100">
        <v>2945000</v>
      </c>
      <c r="F23" s="83">
        <v>2676061.54</v>
      </c>
      <c r="G23" s="83">
        <f>F23/E23*100</f>
        <v>90.867964006791169</v>
      </c>
      <c r="H23" s="120"/>
      <c r="I23" s="120"/>
    </row>
    <row r="24" spans="1:9" x14ac:dyDescent="0.25">
      <c r="A24" s="10" t="s">
        <v>29</v>
      </c>
      <c r="B24" s="32" t="s">
        <v>30</v>
      </c>
      <c r="C24" s="52">
        <f t="shared" ref="C24:F24" si="7">SUM(C25:C26)</f>
        <v>12079463.24</v>
      </c>
      <c r="D24" s="75">
        <f t="shared" si="7"/>
        <v>12694000</v>
      </c>
      <c r="E24" s="99">
        <f t="shared" si="7"/>
        <v>11501627</v>
      </c>
      <c r="F24" s="65">
        <f t="shared" si="7"/>
        <v>11501224.199999999</v>
      </c>
      <c r="G24" s="65">
        <f>F24/E24*100</f>
        <v>99.99649788677722</v>
      </c>
      <c r="H24" s="122"/>
      <c r="I24" s="122"/>
    </row>
    <row r="25" spans="1:9" x14ac:dyDescent="0.25">
      <c r="A25" s="11" t="s">
        <v>31</v>
      </c>
      <c r="B25" s="33" t="s">
        <v>32</v>
      </c>
      <c r="C25" s="53">
        <v>10885629.33</v>
      </c>
      <c r="D25" s="82">
        <v>11439000</v>
      </c>
      <c r="E25" s="100">
        <v>11401000</v>
      </c>
      <c r="F25" s="83">
        <v>11400597.5</v>
      </c>
      <c r="G25" s="83">
        <f t="shared" ref="G25:G26" si="8">F25/E25*100</f>
        <v>99.996469607929129</v>
      </c>
      <c r="H25" s="120"/>
      <c r="I25" s="120"/>
    </row>
    <row r="26" spans="1:9" x14ac:dyDescent="0.25">
      <c r="A26" s="11" t="s">
        <v>33</v>
      </c>
      <c r="B26" s="33" t="s">
        <v>34</v>
      </c>
      <c r="C26" s="53">
        <v>1193833.9099999999</v>
      </c>
      <c r="D26" s="82">
        <v>1255000</v>
      </c>
      <c r="E26" s="100">
        <v>100627</v>
      </c>
      <c r="F26" s="83">
        <v>100626.7</v>
      </c>
      <c r="G26" s="83">
        <f t="shared" si="8"/>
        <v>99.999701869279605</v>
      </c>
      <c r="H26" s="120"/>
      <c r="I26" s="120"/>
    </row>
    <row r="27" spans="1:9" x14ac:dyDescent="0.25">
      <c r="A27" s="10" t="s">
        <v>35</v>
      </c>
      <c r="B27" s="32" t="s">
        <v>36</v>
      </c>
      <c r="C27" s="52">
        <f t="shared" ref="C27:E27" si="9">SUM(C28:C31)</f>
        <v>5325825.8499999996</v>
      </c>
      <c r="D27" s="75">
        <f t="shared" si="9"/>
        <v>5100000</v>
      </c>
      <c r="E27" s="99">
        <f t="shared" si="9"/>
        <v>5506040</v>
      </c>
      <c r="F27" s="65">
        <f>SUM(F28:F31)</f>
        <v>5505433.9500000002</v>
      </c>
      <c r="G27" s="65">
        <f>F27/E27*100</f>
        <v>99.988992996781718</v>
      </c>
      <c r="H27" s="122"/>
      <c r="I27" s="120"/>
    </row>
    <row r="28" spans="1:9" x14ac:dyDescent="0.25">
      <c r="A28" s="11" t="s">
        <v>37</v>
      </c>
      <c r="B28" s="33" t="s">
        <v>38</v>
      </c>
      <c r="C28" s="53">
        <v>1152293.92</v>
      </c>
      <c r="D28" s="82">
        <v>900000</v>
      </c>
      <c r="E28" s="100">
        <v>1215000</v>
      </c>
      <c r="F28" s="83">
        <v>1573031.84</v>
      </c>
      <c r="G28" s="83">
        <f t="shared" ref="G28:G31" si="10">F28/E28*100</f>
        <v>129.46764115226338</v>
      </c>
      <c r="H28" s="120"/>
      <c r="I28" s="120"/>
    </row>
    <row r="29" spans="1:9" x14ac:dyDescent="0.25">
      <c r="A29" s="11" t="s">
        <v>39</v>
      </c>
      <c r="B29" s="33" t="s">
        <v>40</v>
      </c>
      <c r="C29" s="53">
        <v>4051541.68</v>
      </c>
      <c r="D29" s="82">
        <v>3900000</v>
      </c>
      <c r="E29" s="100">
        <v>3906040</v>
      </c>
      <c r="F29" s="83">
        <v>3803284.36</v>
      </c>
      <c r="G29" s="83">
        <f t="shared" si="10"/>
        <v>97.369314190330869</v>
      </c>
      <c r="H29" s="120"/>
      <c r="I29" s="120"/>
    </row>
    <row r="30" spans="1:9" x14ac:dyDescent="0.25">
      <c r="A30" s="11" t="s">
        <v>41</v>
      </c>
      <c r="B30" s="33" t="s">
        <v>42</v>
      </c>
      <c r="C30" s="53">
        <v>104559.25</v>
      </c>
      <c r="D30" s="82">
        <v>250000</v>
      </c>
      <c r="E30" s="100">
        <v>337500</v>
      </c>
      <c r="F30" s="83">
        <v>120767.75</v>
      </c>
      <c r="G30" s="83">
        <f t="shared" si="10"/>
        <v>35.783037037037033</v>
      </c>
      <c r="H30" s="120"/>
      <c r="I30" s="120"/>
    </row>
    <row r="31" spans="1:9" x14ac:dyDescent="0.25">
      <c r="A31" s="11" t="s">
        <v>43</v>
      </c>
      <c r="B31" s="33" t="s">
        <v>44</v>
      </c>
      <c r="C31" s="53">
        <v>17431</v>
      </c>
      <c r="D31" s="82">
        <v>50000</v>
      </c>
      <c r="E31" s="100">
        <v>47500</v>
      </c>
      <c r="F31" s="83">
        <v>8350</v>
      </c>
      <c r="G31" s="83">
        <f t="shared" si="10"/>
        <v>17.578947368421051</v>
      </c>
      <c r="H31" s="120"/>
      <c r="I31" s="120"/>
    </row>
    <row r="32" spans="1:9" x14ac:dyDescent="0.25">
      <c r="A32" s="10" t="s">
        <v>45</v>
      </c>
      <c r="B32" s="32" t="s">
        <v>46</v>
      </c>
      <c r="C32" s="52">
        <f t="shared" ref="C32:E32" si="11">SUM(C33:C37)</f>
        <v>2325203.77</v>
      </c>
      <c r="D32" s="75">
        <f t="shared" si="11"/>
        <v>2160000</v>
      </c>
      <c r="E32" s="99">
        <f t="shared" si="11"/>
        <v>2487000</v>
      </c>
      <c r="F32" s="65">
        <f>SUM(F33:F37)</f>
        <v>2486522.6500000004</v>
      </c>
      <c r="G32" s="65">
        <f>F32/E32*100</f>
        <v>99.980806192199452</v>
      </c>
      <c r="H32" s="122"/>
      <c r="I32" s="122"/>
    </row>
    <row r="33" spans="1:9" x14ac:dyDescent="0.25">
      <c r="A33" s="11" t="s">
        <v>47</v>
      </c>
      <c r="B33" s="33" t="s">
        <v>48</v>
      </c>
      <c r="C33" s="53">
        <v>1046372.76</v>
      </c>
      <c r="D33" s="82">
        <v>1100000</v>
      </c>
      <c r="E33" s="100">
        <v>1180000</v>
      </c>
      <c r="F33" s="83">
        <v>841699.77</v>
      </c>
      <c r="G33" s="83">
        <f t="shared" ref="G33:G37" si="12">F33/E33*100</f>
        <v>71.330488983050842</v>
      </c>
      <c r="H33" s="120"/>
      <c r="I33" s="120"/>
    </row>
    <row r="34" spans="1:9" x14ac:dyDescent="0.25">
      <c r="A34" s="11" t="s">
        <v>49</v>
      </c>
      <c r="B34" s="33" t="s">
        <v>50</v>
      </c>
      <c r="C34" s="53">
        <v>1133565</v>
      </c>
      <c r="D34" s="82">
        <v>800000</v>
      </c>
      <c r="E34" s="100">
        <v>1060000</v>
      </c>
      <c r="F34" s="83">
        <v>1482514.23</v>
      </c>
      <c r="G34" s="83">
        <f t="shared" si="12"/>
        <v>139.85983301886793</v>
      </c>
      <c r="H34" s="120"/>
      <c r="I34" s="120"/>
    </row>
    <row r="35" spans="1:9" x14ac:dyDescent="0.25">
      <c r="A35" s="11" t="s">
        <v>51</v>
      </c>
      <c r="B35" s="33" t="s">
        <v>52</v>
      </c>
      <c r="C35" s="53">
        <v>35111.67</v>
      </c>
      <c r="D35" s="82">
        <v>60000</v>
      </c>
      <c r="E35" s="100">
        <v>57000</v>
      </c>
      <c r="F35" s="83">
        <v>19563.72</v>
      </c>
      <c r="G35" s="83">
        <f t="shared" si="12"/>
        <v>34.322315789473684</v>
      </c>
      <c r="H35" s="120"/>
      <c r="I35" s="120"/>
    </row>
    <row r="36" spans="1:9" x14ac:dyDescent="0.25">
      <c r="A36" s="11" t="s">
        <v>53</v>
      </c>
      <c r="B36" s="33" t="s">
        <v>54</v>
      </c>
      <c r="C36" s="53">
        <v>27832.1</v>
      </c>
      <c r="D36" s="82">
        <v>100000</v>
      </c>
      <c r="E36" s="100">
        <v>95000</v>
      </c>
      <c r="F36" s="83">
        <v>117425.39</v>
      </c>
      <c r="G36" s="83">
        <f t="shared" si="12"/>
        <v>123.60567368421052</v>
      </c>
      <c r="H36" s="120"/>
      <c r="I36" s="120"/>
    </row>
    <row r="37" spans="1:9" x14ac:dyDescent="0.25">
      <c r="A37" s="11" t="s">
        <v>55</v>
      </c>
      <c r="B37" s="33" t="s">
        <v>56</v>
      </c>
      <c r="C37" s="53">
        <v>82322.240000000005</v>
      </c>
      <c r="D37" s="82">
        <v>100000</v>
      </c>
      <c r="E37" s="100">
        <v>95000</v>
      </c>
      <c r="F37" s="83">
        <v>25319.54</v>
      </c>
      <c r="G37" s="83">
        <f t="shared" si="12"/>
        <v>26.652147368421055</v>
      </c>
      <c r="H37" s="120"/>
      <c r="I37" s="120"/>
    </row>
    <row r="38" spans="1:9" x14ac:dyDescent="0.25">
      <c r="A38" s="10" t="s">
        <v>57</v>
      </c>
      <c r="B38" s="32" t="s">
        <v>58</v>
      </c>
      <c r="C38" s="52">
        <f t="shared" ref="C38:E38" si="13">SUM(C39:C46)</f>
        <v>12239907.400000002</v>
      </c>
      <c r="D38" s="75">
        <f t="shared" si="13"/>
        <v>11435438</v>
      </c>
      <c r="E38" s="99">
        <f t="shared" si="13"/>
        <v>13100438</v>
      </c>
      <c r="F38" s="65">
        <f>SUM(F39:F46)</f>
        <v>12811274.780000001</v>
      </c>
      <c r="G38" s="65">
        <f>F38/E38*100</f>
        <v>97.792720976199433</v>
      </c>
      <c r="H38" s="122"/>
      <c r="I38" s="120"/>
    </row>
    <row r="39" spans="1:9" x14ac:dyDescent="0.25">
      <c r="A39" s="11" t="s">
        <v>59</v>
      </c>
      <c r="B39" s="33" t="s">
        <v>60</v>
      </c>
      <c r="C39" s="53">
        <v>1356621.1</v>
      </c>
      <c r="D39" s="82">
        <v>800000</v>
      </c>
      <c r="E39" s="100">
        <v>1460000</v>
      </c>
      <c r="F39" s="83">
        <v>1659601.28</v>
      </c>
      <c r="G39" s="83">
        <f t="shared" ref="G39:G46" si="14">F39/E39*100</f>
        <v>113.6713205479452</v>
      </c>
      <c r="H39" s="120"/>
      <c r="I39" s="120"/>
    </row>
    <row r="40" spans="1:9" x14ac:dyDescent="0.25">
      <c r="A40" s="11" t="s">
        <v>61</v>
      </c>
      <c r="B40" s="33" t="s">
        <v>62</v>
      </c>
      <c r="C40" s="53">
        <v>126980.65</v>
      </c>
      <c r="D40" s="82">
        <v>350000</v>
      </c>
      <c r="E40" s="100">
        <v>512500</v>
      </c>
      <c r="F40" s="83">
        <v>1255511.23</v>
      </c>
      <c r="G40" s="83">
        <f t="shared" si="14"/>
        <v>244.97780097560974</v>
      </c>
      <c r="H40" s="120"/>
      <c r="I40" s="120"/>
    </row>
    <row r="41" spans="1:9" x14ac:dyDescent="0.25">
      <c r="A41" s="11" t="s">
        <v>63</v>
      </c>
      <c r="B41" s="33" t="s">
        <v>64</v>
      </c>
      <c r="C41" s="53">
        <v>333174.83</v>
      </c>
      <c r="D41" s="82">
        <v>100000</v>
      </c>
      <c r="E41" s="100">
        <v>245000</v>
      </c>
      <c r="F41" s="83">
        <v>259413.54</v>
      </c>
      <c r="G41" s="83">
        <f t="shared" si="14"/>
        <v>105.88307755102042</v>
      </c>
      <c r="H41" s="120"/>
      <c r="I41" s="120"/>
    </row>
    <row r="42" spans="1:9" x14ac:dyDescent="0.25">
      <c r="A42" s="11" t="s">
        <v>65</v>
      </c>
      <c r="B42" s="33" t="s">
        <v>66</v>
      </c>
      <c r="C42" s="53">
        <v>845399.38</v>
      </c>
      <c r="D42" s="82">
        <v>1000000</v>
      </c>
      <c r="E42" s="100">
        <v>950000</v>
      </c>
      <c r="F42" s="83">
        <v>802385.88</v>
      </c>
      <c r="G42" s="83">
        <f t="shared" si="14"/>
        <v>84.461671578947374</v>
      </c>
      <c r="H42" s="120"/>
      <c r="I42" s="120"/>
    </row>
    <row r="43" spans="1:9" x14ac:dyDescent="0.25">
      <c r="A43" s="11" t="s">
        <v>67</v>
      </c>
      <c r="B43" s="33" t="s">
        <v>68</v>
      </c>
      <c r="C43" s="53">
        <v>7218947.9800000004</v>
      </c>
      <c r="D43" s="82">
        <v>7735438</v>
      </c>
      <c r="E43" s="100">
        <v>8005438</v>
      </c>
      <c r="F43" s="83">
        <v>6807036.8600000003</v>
      </c>
      <c r="G43" s="83">
        <f t="shared" si="14"/>
        <v>85.03016149772192</v>
      </c>
      <c r="H43" s="120"/>
      <c r="I43" s="120"/>
    </row>
    <row r="44" spans="1:9" x14ac:dyDescent="0.25">
      <c r="A44" s="11" t="s">
        <v>69</v>
      </c>
      <c r="B44" s="33" t="s">
        <v>70</v>
      </c>
      <c r="C44" s="53">
        <v>30144</v>
      </c>
      <c r="D44" s="82">
        <v>250000</v>
      </c>
      <c r="E44" s="100">
        <v>387500</v>
      </c>
      <c r="F44" s="83">
        <v>304394.64</v>
      </c>
      <c r="G44" s="83">
        <f t="shared" si="14"/>
        <v>78.553455483870977</v>
      </c>
      <c r="H44" s="120"/>
      <c r="I44" s="120"/>
    </row>
    <row r="45" spans="1:9" x14ac:dyDescent="0.25">
      <c r="A45" s="11" t="s">
        <v>71</v>
      </c>
      <c r="B45" s="33" t="s">
        <v>72</v>
      </c>
      <c r="C45" s="53">
        <v>958114.74</v>
      </c>
      <c r="D45" s="82">
        <v>400000</v>
      </c>
      <c r="E45" s="100">
        <v>380000</v>
      </c>
      <c r="F45" s="83">
        <v>344787.72</v>
      </c>
      <c r="G45" s="83">
        <f t="shared" si="14"/>
        <v>90.733610526315772</v>
      </c>
      <c r="H45" s="120"/>
      <c r="I45" s="120"/>
    </row>
    <row r="46" spans="1:9" x14ac:dyDescent="0.25">
      <c r="A46" s="11" t="s">
        <v>73</v>
      </c>
      <c r="B46" s="33" t="s">
        <v>74</v>
      </c>
      <c r="C46" s="53">
        <v>1370524.72</v>
      </c>
      <c r="D46" s="82">
        <v>800000</v>
      </c>
      <c r="E46" s="100">
        <v>1160000</v>
      </c>
      <c r="F46" s="83">
        <v>1378143.63</v>
      </c>
      <c r="G46" s="83">
        <f t="shared" si="14"/>
        <v>118.80548534482757</v>
      </c>
      <c r="H46" s="120"/>
      <c r="I46" s="120"/>
    </row>
    <row r="47" spans="1:9" x14ac:dyDescent="0.25">
      <c r="A47" s="10" t="s">
        <v>75</v>
      </c>
      <c r="B47" s="32" t="s">
        <v>76</v>
      </c>
      <c r="C47" s="52">
        <f>SUM(C48)</f>
        <v>412</v>
      </c>
      <c r="D47" s="75">
        <f t="shared" ref="D47:F47" si="15">SUM(D48)</f>
        <v>10000</v>
      </c>
      <c r="E47" s="99">
        <f t="shared" si="15"/>
        <v>0</v>
      </c>
      <c r="F47" s="65">
        <f t="shared" si="15"/>
        <v>0</v>
      </c>
      <c r="G47" s="65"/>
      <c r="H47" s="120"/>
      <c r="I47" s="120"/>
    </row>
    <row r="48" spans="1:9" x14ac:dyDescent="0.25">
      <c r="A48" s="11" t="s">
        <v>77</v>
      </c>
      <c r="B48" s="33" t="s">
        <v>76</v>
      </c>
      <c r="C48" s="53">
        <v>412</v>
      </c>
      <c r="D48" s="82">
        <v>10000</v>
      </c>
      <c r="E48" s="100">
        <v>0</v>
      </c>
      <c r="F48" s="83">
        <v>0</v>
      </c>
      <c r="G48" s="83"/>
      <c r="H48" s="120"/>
      <c r="I48" s="120"/>
    </row>
    <row r="49" spans="1:9" x14ac:dyDescent="0.25">
      <c r="A49" s="10" t="s">
        <v>78</v>
      </c>
      <c r="B49" s="32" t="s">
        <v>79</v>
      </c>
      <c r="C49" s="52">
        <f t="shared" ref="C49:E49" si="16">SUM(C50:C56)</f>
        <v>619741.34000000008</v>
      </c>
      <c r="D49" s="75">
        <f t="shared" si="16"/>
        <v>756000</v>
      </c>
      <c r="E49" s="99">
        <f t="shared" si="16"/>
        <v>718200</v>
      </c>
      <c r="F49" s="65">
        <f>SUM(F50:F56)</f>
        <v>672106.28</v>
      </c>
      <c r="G49" s="65">
        <f>F49/E49*100</f>
        <v>93.582049568365363</v>
      </c>
      <c r="H49" s="120"/>
      <c r="I49" s="120"/>
    </row>
    <row r="50" spans="1:9" x14ac:dyDescent="0.25">
      <c r="A50" s="11" t="s">
        <v>80</v>
      </c>
      <c r="B50" s="33" t="s">
        <v>81</v>
      </c>
      <c r="C50" s="53">
        <v>131975.64000000001</v>
      </c>
      <c r="D50" s="82">
        <v>126000</v>
      </c>
      <c r="E50" s="100">
        <v>119700</v>
      </c>
      <c r="F50" s="83">
        <v>131975.64000000001</v>
      </c>
      <c r="G50" s="83">
        <f t="shared" ref="G50:G56" si="17">F50/E50*100</f>
        <v>110.25533834586467</v>
      </c>
      <c r="H50" s="120"/>
      <c r="I50" s="120"/>
    </row>
    <row r="51" spans="1:9" x14ac:dyDescent="0.25">
      <c r="A51" s="11" t="s">
        <v>82</v>
      </c>
      <c r="B51" s="33" t="s">
        <v>83</v>
      </c>
      <c r="C51" s="53">
        <v>140139.54</v>
      </c>
      <c r="D51" s="82">
        <v>170000</v>
      </c>
      <c r="E51" s="100">
        <v>161500</v>
      </c>
      <c r="F51" s="83">
        <v>136881.29</v>
      </c>
      <c r="G51" s="83">
        <f t="shared" si="17"/>
        <v>84.756216718266259</v>
      </c>
      <c r="H51" s="120"/>
      <c r="I51" s="120"/>
    </row>
    <row r="52" spans="1:9" x14ac:dyDescent="0.25">
      <c r="A52" s="11" t="s">
        <v>84</v>
      </c>
      <c r="B52" s="33" t="s">
        <v>85</v>
      </c>
      <c r="C52" s="53">
        <v>13635.81</v>
      </c>
      <c r="D52" s="82">
        <v>50000</v>
      </c>
      <c r="E52" s="100">
        <v>47500</v>
      </c>
      <c r="F52" s="83">
        <v>19808.45</v>
      </c>
      <c r="G52" s="83">
        <f t="shared" si="17"/>
        <v>41.701999999999998</v>
      </c>
      <c r="H52" s="120"/>
      <c r="I52" s="120"/>
    </row>
    <row r="53" spans="1:9" x14ac:dyDescent="0.25">
      <c r="A53" s="11" t="s">
        <v>86</v>
      </c>
      <c r="B53" s="33" t="s">
        <v>87</v>
      </c>
      <c r="C53" s="53">
        <v>32499.5</v>
      </c>
      <c r="D53" s="82">
        <v>50000</v>
      </c>
      <c r="E53" s="100">
        <v>47500</v>
      </c>
      <c r="F53" s="83">
        <v>23786.47</v>
      </c>
      <c r="G53" s="83">
        <f t="shared" si="17"/>
        <v>50.076778947368425</v>
      </c>
      <c r="H53" s="120"/>
      <c r="I53" s="120"/>
    </row>
    <row r="54" spans="1:9" x14ac:dyDescent="0.25">
      <c r="A54" s="11" t="s">
        <v>88</v>
      </c>
      <c r="B54" s="33" t="s">
        <v>89</v>
      </c>
      <c r="C54" s="53">
        <v>293160.84999999998</v>
      </c>
      <c r="D54" s="82">
        <v>300000</v>
      </c>
      <c r="E54" s="100">
        <v>285000</v>
      </c>
      <c r="F54" s="83">
        <v>346395.99</v>
      </c>
      <c r="G54" s="83">
        <f t="shared" si="17"/>
        <v>121.54245263157894</v>
      </c>
      <c r="H54" s="120"/>
      <c r="I54" s="120"/>
    </row>
    <row r="55" spans="1:9" x14ac:dyDescent="0.25">
      <c r="A55" s="11" t="s">
        <v>90</v>
      </c>
      <c r="B55" s="33" t="s">
        <v>91</v>
      </c>
      <c r="C55" s="53">
        <v>0</v>
      </c>
      <c r="D55" s="82">
        <v>50000</v>
      </c>
      <c r="E55" s="100">
        <v>47500</v>
      </c>
      <c r="F55" s="83">
        <v>3906.25</v>
      </c>
      <c r="G55" s="83">
        <f t="shared" si="17"/>
        <v>8.2236842105263168</v>
      </c>
      <c r="H55" s="120"/>
      <c r="I55" s="120"/>
    </row>
    <row r="56" spans="1:9" x14ac:dyDescent="0.25">
      <c r="A56" s="11" t="s">
        <v>92</v>
      </c>
      <c r="B56" s="33" t="s">
        <v>79</v>
      </c>
      <c r="C56" s="53">
        <v>8330</v>
      </c>
      <c r="D56" s="82">
        <v>10000</v>
      </c>
      <c r="E56" s="100">
        <v>9500</v>
      </c>
      <c r="F56" s="83">
        <v>9352.19</v>
      </c>
      <c r="G56" s="83">
        <f t="shared" si="17"/>
        <v>98.444105263157894</v>
      </c>
      <c r="H56" s="120"/>
      <c r="I56" s="120"/>
    </row>
    <row r="57" spans="1:9" x14ac:dyDescent="0.25">
      <c r="A57" s="10" t="s">
        <v>93</v>
      </c>
      <c r="B57" s="32" t="s">
        <v>94</v>
      </c>
      <c r="C57" s="52">
        <f t="shared" ref="C57:F57" si="18">SUM(C58:C60)</f>
        <v>2627.8</v>
      </c>
      <c r="D57" s="75">
        <f t="shared" si="18"/>
        <v>30000</v>
      </c>
      <c r="E57" s="99">
        <f t="shared" si="18"/>
        <v>28500</v>
      </c>
      <c r="F57" s="65">
        <f t="shared" si="18"/>
        <v>24522.23</v>
      </c>
      <c r="G57" s="65">
        <f>F57/E57*100</f>
        <v>86.042912280701756</v>
      </c>
      <c r="H57" s="120"/>
      <c r="I57" s="120"/>
    </row>
    <row r="58" spans="1:9" x14ac:dyDescent="0.25">
      <c r="A58" s="11" t="s">
        <v>95</v>
      </c>
      <c r="B58" s="33" t="s">
        <v>96</v>
      </c>
      <c r="C58" s="53">
        <v>477.67</v>
      </c>
      <c r="D58" s="82">
        <v>10000</v>
      </c>
      <c r="E58" s="100">
        <v>9500</v>
      </c>
      <c r="F58" s="83">
        <v>0</v>
      </c>
      <c r="G58" s="83">
        <f t="shared" ref="G58:G60" si="19">F58/E58*100</f>
        <v>0</v>
      </c>
      <c r="H58" s="120"/>
      <c r="I58" s="120"/>
    </row>
    <row r="59" spans="1:9" x14ac:dyDescent="0.25">
      <c r="A59" s="11" t="s">
        <v>97</v>
      </c>
      <c r="B59" s="33" t="s">
        <v>98</v>
      </c>
      <c r="C59" s="53">
        <v>2150.13</v>
      </c>
      <c r="D59" s="82">
        <v>10000</v>
      </c>
      <c r="E59" s="100">
        <v>9500</v>
      </c>
      <c r="F59" s="83">
        <v>24522.23</v>
      </c>
      <c r="G59" s="83">
        <f t="shared" si="19"/>
        <v>258.12873684210524</v>
      </c>
      <c r="H59" s="120"/>
      <c r="I59" s="120"/>
    </row>
    <row r="60" spans="1:9" x14ac:dyDescent="0.25">
      <c r="A60" s="11" t="s">
        <v>99</v>
      </c>
      <c r="B60" s="33" t="s">
        <v>100</v>
      </c>
      <c r="C60" s="53">
        <v>0</v>
      </c>
      <c r="D60" s="82">
        <v>10000</v>
      </c>
      <c r="E60" s="100">
        <v>9500</v>
      </c>
      <c r="F60" s="83">
        <v>0</v>
      </c>
      <c r="G60" s="83">
        <f t="shared" si="19"/>
        <v>0</v>
      </c>
      <c r="H60" s="120"/>
      <c r="I60" s="120"/>
    </row>
    <row r="61" spans="1:9" x14ac:dyDescent="0.25">
      <c r="A61" s="10" t="s">
        <v>101</v>
      </c>
      <c r="B61" s="32" t="s">
        <v>102</v>
      </c>
      <c r="C61" s="52">
        <f>SUM(C62)</f>
        <v>0</v>
      </c>
      <c r="D61" s="75">
        <f t="shared" ref="D61:F61" si="20">SUM(D62)</f>
        <v>100000</v>
      </c>
      <c r="E61" s="99">
        <f t="shared" si="20"/>
        <v>0</v>
      </c>
      <c r="F61" s="65">
        <f t="shared" si="20"/>
        <v>0</v>
      </c>
      <c r="G61" s="65"/>
      <c r="H61" s="120"/>
      <c r="I61" s="120"/>
    </row>
    <row r="62" spans="1:9" x14ac:dyDescent="0.25">
      <c r="A62" s="11" t="s">
        <v>103</v>
      </c>
      <c r="B62" s="33" t="s">
        <v>104</v>
      </c>
      <c r="C62" s="53">
        <v>0</v>
      </c>
      <c r="D62" s="82">
        <v>100000</v>
      </c>
      <c r="E62" s="100">
        <v>0</v>
      </c>
      <c r="F62" s="83">
        <v>0</v>
      </c>
      <c r="G62" s="83">
        <v>0</v>
      </c>
      <c r="H62" s="120"/>
      <c r="I62" s="120"/>
    </row>
    <row r="63" spans="1:9" x14ac:dyDescent="0.25">
      <c r="A63" s="10" t="s">
        <v>105</v>
      </c>
      <c r="B63" s="32" t="s">
        <v>106</v>
      </c>
      <c r="C63" s="52">
        <f>SUM(C64)</f>
        <v>26843.88</v>
      </c>
      <c r="D63" s="75">
        <f t="shared" ref="D63:F63" si="21">SUM(D64)</f>
        <v>100000</v>
      </c>
      <c r="E63" s="99">
        <f t="shared" si="21"/>
        <v>100000</v>
      </c>
      <c r="F63" s="65">
        <f t="shared" si="21"/>
        <v>100000</v>
      </c>
      <c r="G63" s="65">
        <f>F63/E63*100</f>
        <v>100</v>
      </c>
      <c r="H63" s="120"/>
      <c r="I63" s="120"/>
    </row>
    <row r="64" spans="1:9" x14ac:dyDescent="0.25">
      <c r="A64" s="11" t="s">
        <v>107</v>
      </c>
      <c r="B64" s="33" t="s">
        <v>108</v>
      </c>
      <c r="C64" s="53">
        <v>26843.88</v>
      </c>
      <c r="D64" s="82">
        <v>100000</v>
      </c>
      <c r="E64" s="100">
        <v>100000</v>
      </c>
      <c r="F64" s="83">
        <v>100000</v>
      </c>
      <c r="G64" s="83">
        <f>F64/E64*100</f>
        <v>100</v>
      </c>
      <c r="H64" s="120"/>
      <c r="I64" s="120"/>
    </row>
    <row r="65" spans="1:9" x14ac:dyDescent="0.25">
      <c r="A65" s="10" t="s">
        <v>109</v>
      </c>
      <c r="B65" s="32" t="s">
        <v>110</v>
      </c>
      <c r="C65" s="52">
        <f>SUM(C66)</f>
        <v>0</v>
      </c>
      <c r="D65" s="75">
        <f>SUM(D66)</f>
        <v>800000</v>
      </c>
      <c r="E65" s="99">
        <f>SUM(E66)</f>
        <v>863510</v>
      </c>
      <c r="F65" s="65">
        <f t="shared" ref="F65" si="22">SUM(F66)</f>
        <v>863502</v>
      </c>
      <c r="G65" s="65">
        <f>F65/E65*100</f>
        <v>99.999073548656071</v>
      </c>
      <c r="H65" s="120"/>
      <c r="I65" s="120"/>
    </row>
    <row r="66" spans="1:9" x14ac:dyDescent="0.25">
      <c r="A66" s="11" t="s">
        <v>152</v>
      </c>
      <c r="B66" s="33" t="s">
        <v>111</v>
      </c>
      <c r="C66" s="53">
        <v>0</v>
      </c>
      <c r="D66" s="82">
        <v>800000</v>
      </c>
      <c r="E66" s="100">
        <v>863510</v>
      </c>
      <c r="F66" s="83">
        <v>863502</v>
      </c>
      <c r="G66" s="83">
        <f>F66/E66*100</f>
        <v>99.999073548656071</v>
      </c>
      <c r="H66" s="120"/>
      <c r="I66" s="120"/>
    </row>
    <row r="67" spans="1:9" x14ac:dyDescent="0.25">
      <c r="A67" s="9" t="s">
        <v>8</v>
      </c>
      <c r="B67" s="27" t="s">
        <v>9</v>
      </c>
      <c r="C67" s="46">
        <f>SUM(C68)</f>
        <v>282070.21999999997</v>
      </c>
      <c r="D67" s="74">
        <f t="shared" ref="D67:F68" si="23">SUM(D68)</f>
        <v>300000</v>
      </c>
      <c r="E67" s="98">
        <f t="shared" si="23"/>
        <v>300000</v>
      </c>
      <c r="F67" s="64">
        <f t="shared" si="23"/>
        <v>221765.2</v>
      </c>
      <c r="G67" s="64">
        <f>F67/E67*100</f>
        <v>73.921733333333336</v>
      </c>
      <c r="H67" s="120"/>
      <c r="I67" s="120"/>
    </row>
    <row r="68" spans="1:9" x14ac:dyDescent="0.25">
      <c r="A68" s="10" t="s">
        <v>45</v>
      </c>
      <c r="B68" s="32" t="s">
        <v>46</v>
      </c>
      <c r="C68" s="52">
        <f>SUM(C69)</f>
        <v>282070.21999999997</v>
      </c>
      <c r="D68" s="75">
        <f t="shared" si="23"/>
        <v>300000</v>
      </c>
      <c r="E68" s="99">
        <f t="shared" si="23"/>
        <v>300000</v>
      </c>
      <c r="F68" s="65">
        <f t="shared" si="23"/>
        <v>221765.2</v>
      </c>
      <c r="G68" s="65">
        <f>F68/E68*100</f>
        <v>73.921733333333336</v>
      </c>
      <c r="H68" s="120"/>
      <c r="I68" s="120"/>
    </row>
    <row r="69" spans="1:9" x14ac:dyDescent="0.25">
      <c r="A69" s="11" t="s">
        <v>112</v>
      </c>
      <c r="B69" s="33" t="s">
        <v>113</v>
      </c>
      <c r="C69" s="53">
        <v>282070.21999999997</v>
      </c>
      <c r="D69" s="82">
        <v>300000</v>
      </c>
      <c r="E69" s="100">
        <v>300000</v>
      </c>
      <c r="F69" s="83">
        <v>221765.2</v>
      </c>
      <c r="G69" s="83">
        <f>F69/E69*100</f>
        <v>73.921733333333336</v>
      </c>
      <c r="H69" s="120"/>
      <c r="I69" s="120"/>
    </row>
    <row r="70" spans="1:9" x14ac:dyDescent="0.25">
      <c r="A70" s="9" t="s">
        <v>10</v>
      </c>
      <c r="B70" s="27" t="s">
        <v>11</v>
      </c>
      <c r="C70" s="46">
        <f>SUM(C71)</f>
        <v>99918</v>
      </c>
      <c r="D70" s="74">
        <f t="shared" ref="D70:F71" si="24">SUM(D71)</f>
        <v>160000</v>
      </c>
      <c r="E70" s="98">
        <f t="shared" si="24"/>
        <v>160000</v>
      </c>
      <c r="F70" s="64">
        <f t="shared" si="24"/>
        <v>73170.36</v>
      </c>
      <c r="G70" s="64">
        <f>F70/E70*100</f>
        <v>45.731474999999996</v>
      </c>
      <c r="H70" s="120"/>
      <c r="I70" s="120"/>
    </row>
    <row r="71" spans="1:9" x14ac:dyDescent="0.25">
      <c r="A71" s="10" t="s">
        <v>35</v>
      </c>
      <c r="B71" s="32" t="s">
        <v>36</v>
      </c>
      <c r="C71" s="52">
        <f>SUM(C72)</f>
        <v>99918</v>
      </c>
      <c r="D71" s="75">
        <f t="shared" si="24"/>
        <v>160000</v>
      </c>
      <c r="E71" s="99">
        <f t="shared" si="24"/>
        <v>160000</v>
      </c>
      <c r="F71" s="65">
        <f t="shared" si="24"/>
        <v>73170.36</v>
      </c>
      <c r="G71" s="65">
        <f>F71/E71*100</f>
        <v>45.731474999999996</v>
      </c>
      <c r="H71" s="120"/>
      <c r="I71" s="120"/>
    </row>
    <row r="72" spans="1:9" ht="15.75" thickBot="1" x14ac:dyDescent="0.3">
      <c r="A72" s="12" t="s">
        <v>37</v>
      </c>
      <c r="B72" s="34" t="s">
        <v>38</v>
      </c>
      <c r="C72" s="54">
        <v>99918</v>
      </c>
      <c r="D72" s="84">
        <v>160000</v>
      </c>
      <c r="E72" s="126">
        <v>160000</v>
      </c>
      <c r="F72" s="85">
        <v>73170.36</v>
      </c>
      <c r="G72" s="83">
        <f>F72/E72*100</f>
        <v>45.731474999999996</v>
      </c>
      <c r="H72" s="120"/>
      <c r="I72" s="120"/>
    </row>
    <row r="73" spans="1:9" x14ac:dyDescent="0.25">
      <c r="A73" s="8" t="s">
        <v>114</v>
      </c>
      <c r="B73" s="31" t="s">
        <v>115</v>
      </c>
      <c r="C73" s="51">
        <f t="shared" ref="C73:F73" si="25">C74</f>
        <v>19186311.949999999</v>
      </c>
      <c r="D73" s="72">
        <f t="shared" si="25"/>
        <v>30367821</v>
      </c>
      <c r="E73" s="97">
        <f t="shared" si="25"/>
        <v>30035321</v>
      </c>
      <c r="F73" s="73">
        <f t="shared" si="25"/>
        <v>29996844.59</v>
      </c>
      <c r="G73" s="73">
        <f>F73/E73*100</f>
        <v>99.871896125232013</v>
      </c>
      <c r="H73" s="122"/>
      <c r="I73" s="122"/>
    </row>
    <row r="74" spans="1:9" x14ac:dyDescent="0.25">
      <c r="A74" s="9" t="s">
        <v>6</v>
      </c>
      <c r="B74" s="27" t="s">
        <v>7</v>
      </c>
      <c r="C74" s="46">
        <f>C77+C82+C84+C86+C90+C75</f>
        <v>19186311.949999999</v>
      </c>
      <c r="D74" s="74">
        <f t="shared" ref="D74:F74" si="26">D77+D82+D84+D86+D90+D75</f>
        <v>30367821</v>
      </c>
      <c r="E74" s="98">
        <f t="shared" si="26"/>
        <v>30035321</v>
      </c>
      <c r="F74" s="64">
        <f t="shared" si="26"/>
        <v>29996844.59</v>
      </c>
      <c r="G74" s="64">
        <f>F74/E74*100</f>
        <v>99.871896125232013</v>
      </c>
      <c r="H74" s="120"/>
      <c r="I74" s="120"/>
    </row>
    <row r="75" spans="1:9" x14ac:dyDescent="0.25">
      <c r="A75" s="10" t="s">
        <v>45</v>
      </c>
      <c r="B75" s="32" t="s">
        <v>46</v>
      </c>
      <c r="C75" s="55">
        <f>C76</f>
        <v>0</v>
      </c>
      <c r="D75" s="76">
        <f t="shared" ref="D75:F75" si="27">D76</f>
        <v>50000</v>
      </c>
      <c r="E75" s="127">
        <f t="shared" si="27"/>
        <v>0</v>
      </c>
      <c r="F75" s="66">
        <f t="shared" si="27"/>
        <v>0</v>
      </c>
      <c r="G75" s="65">
        <v>0</v>
      </c>
      <c r="H75" s="120"/>
      <c r="I75" s="120"/>
    </row>
    <row r="76" spans="1:9" x14ac:dyDescent="0.25">
      <c r="A76" s="11" t="s">
        <v>51</v>
      </c>
      <c r="B76" s="33" t="s">
        <v>52</v>
      </c>
      <c r="C76" s="56">
        <v>0</v>
      </c>
      <c r="D76" s="82">
        <v>50000</v>
      </c>
      <c r="E76" s="100">
        <v>0</v>
      </c>
      <c r="F76" s="83">
        <v>0</v>
      </c>
      <c r="G76" s="83"/>
      <c r="H76" s="120"/>
      <c r="I76" s="120"/>
    </row>
    <row r="77" spans="1:9" x14ac:dyDescent="0.25">
      <c r="A77" s="10" t="s">
        <v>57</v>
      </c>
      <c r="B77" s="32" t="s">
        <v>58</v>
      </c>
      <c r="C77" s="52">
        <f>SUM(C78:C81)</f>
        <v>17258250</v>
      </c>
      <c r="D77" s="75">
        <f>SUM(D78:D81)</f>
        <v>26697321</v>
      </c>
      <c r="E77" s="99">
        <f>SUM(E78:E81)</f>
        <v>26597321</v>
      </c>
      <c r="F77" s="65">
        <f t="shared" ref="F77" si="28">SUM(F78:F81)</f>
        <v>26597321</v>
      </c>
      <c r="G77" s="65">
        <f>F77/E77*100</f>
        <v>100</v>
      </c>
      <c r="H77" s="120"/>
      <c r="I77" s="120"/>
    </row>
    <row r="78" spans="1:9" x14ac:dyDescent="0.25">
      <c r="A78" s="11" t="s">
        <v>61</v>
      </c>
      <c r="B78" s="33" t="s">
        <v>62</v>
      </c>
      <c r="C78" s="53">
        <v>4783769.1100000003</v>
      </c>
      <c r="D78" s="82">
        <v>6560781</v>
      </c>
      <c r="E78" s="100">
        <v>6560781</v>
      </c>
      <c r="F78" s="83">
        <v>6437476.8799999999</v>
      </c>
      <c r="G78" s="83">
        <f t="shared" ref="G78:G81" si="29">F78/E78*100</f>
        <v>98.120587777583196</v>
      </c>
      <c r="H78" s="120"/>
      <c r="I78" s="120"/>
    </row>
    <row r="79" spans="1:9" x14ac:dyDescent="0.25">
      <c r="A79" s="11" t="s">
        <v>67</v>
      </c>
      <c r="B79" s="33" t="s">
        <v>68</v>
      </c>
      <c r="C79" s="53">
        <v>2679264.9</v>
      </c>
      <c r="D79" s="82">
        <v>4000000</v>
      </c>
      <c r="E79" s="100">
        <v>3900000</v>
      </c>
      <c r="F79" s="83">
        <v>1428813.21</v>
      </c>
      <c r="G79" s="83">
        <f t="shared" si="29"/>
        <v>36.636236153846156</v>
      </c>
      <c r="H79" s="120"/>
      <c r="I79" s="120"/>
    </row>
    <row r="80" spans="1:9" x14ac:dyDescent="0.25">
      <c r="A80" s="11" t="s">
        <v>71</v>
      </c>
      <c r="B80" s="33" t="s">
        <v>72</v>
      </c>
      <c r="C80" s="53">
        <v>48282.5</v>
      </c>
      <c r="D80" s="82">
        <v>250000</v>
      </c>
      <c r="E80" s="100">
        <v>250000</v>
      </c>
      <c r="F80" s="83">
        <v>1741950.74</v>
      </c>
      <c r="G80" s="83">
        <f t="shared" si="29"/>
        <v>696.78029600000002</v>
      </c>
      <c r="H80" s="120"/>
      <c r="I80" s="120"/>
    </row>
    <row r="81" spans="1:9" x14ac:dyDescent="0.25">
      <c r="A81" s="11" t="s">
        <v>116</v>
      </c>
      <c r="B81" s="33" t="s">
        <v>117</v>
      </c>
      <c r="C81" s="53">
        <v>9746933.4900000002</v>
      </c>
      <c r="D81" s="82">
        <v>15886540</v>
      </c>
      <c r="E81" s="100">
        <v>15886540</v>
      </c>
      <c r="F81" s="83">
        <v>16989080.170000002</v>
      </c>
      <c r="G81" s="83">
        <f t="shared" si="29"/>
        <v>106.94008997553905</v>
      </c>
      <c r="H81" s="120"/>
      <c r="I81" s="120"/>
    </row>
    <row r="82" spans="1:9" x14ac:dyDescent="0.25">
      <c r="A82" s="10" t="s">
        <v>78</v>
      </c>
      <c r="B82" s="32" t="s">
        <v>79</v>
      </c>
      <c r="C82" s="52">
        <f t="shared" ref="C82:F82" si="30">SUM(C83)</f>
        <v>11250</v>
      </c>
      <c r="D82" s="75">
        <f t="shared" si="30"/>
        <v>62500</v>
      </c>
      <c r="E82" s="99">
        <f t="shared" si="30"/>
        <v>0</v>
      </c>
      <c r="F82" s="65">
        <f t="shared" si="30"/>
        <v>0</v>
      </c>
      <c r="G82" s="65">
        <v>0</v>
      </c>
      <c r="H82" s="120"/>
      <c r="I82" s="120"/>
    </row>
    <row r="83" spans="1:9" x14ac:dyDescent="0.25">
      <c r="A83" s="11" t="s">
        <v>88</v>
      </c>
      <c r="B83" s="33" t="s">
        <v>89</v>
      </c>
      <c r="C83" s="53">
        <v>11250</v>
      </c>
      <c r="D83" s="82">
        <v>62500</v>
      </c>
      <c r="E83" s="100">
        <v>0</v>
      </c>
      <c r="F83" s="83">
        <v>0</v>
      </c>
      <c r="G83" s="83"/>
      <c r="H83" s="120"/>
      <c r="I83" s="120"/>
    </row>
    <row r="84" spans="1:9" x14ac:dyDescent="0.25">
      <c r="A84" s="10" t="s">
        <v>118</v>
      </c>
      <c r="B84" s="32" t="s">
        <v>119</v>
      </c>
      <c r="C84" s="52">
        <f>SUM(C85)</f>
        <v>0</v>
      </c>
      <c r="D84" s="75">
        <f t="shared" ref="D84:E84" si="31">SUM(D85)</f>
        <v>20000</v>
      </c>
      <c r="E84" s="99">
        <f t="shared" si="31"/>
        <v>0</v>
      </c>
      <c r="F84" s="65">
        <v>0</v>
      </c>
      <c r="G84" s="65"/>
      <c r="H84" s="120"/>
      <c r="I84" s="120"/>
    </row>
    <row r="85" spans="1:9" x14ac:dyDescent="0.25">
      <c r="A85" s="11" t="s">
        <v>120</v>
      </c>
      <c r="B85" s="33" t="s">
        <v>121</v>
      </c>
      <c r="C85" s="53">
        <v>0</v>
      </c>
      <c r="D85" s="82">
        <v>20000</v>
      </c>
      <c r="E85" s="100">
        <v>0</v>
      </c>
      <c r="F85" s="83">
        <v>0</v>
      </c>
      <c r="G85" s="83"/>
      <c r="H85" s="120"/>
      <c r="I85" s="120"/>
    </row>
    <row r="86" spans="1:9" x14ac:dyDescent="0.25">
      <c r="A86" s="10" t="s">
        <v>105</v>
      </c>
      <c r="B86" s="32" t="s">
        <v>106</v>
      </c>
      <c r="C86" s="52">
        <f t="shared" ref="C86:E86" si="32">SUM(C87:C89)</f>
        <v>1916811.9499999997</v>
      </c>
      <c r="D86" s="75">
        <f t="shared" si="32"/>
        <v>3527500</v>
      </c>
      <c r="E86" s="99">
        <f t="shared" si="32"/>
        <v>3427500</v>
      </c>
      <c r="F86" s="65">
        <f>SUM(F87:F89)</f>
        <v>3399523.59</v>
      </c>
      <c r="G86" s="65">
        <f>F86/E86*100</f>
        <v>99.183766301969357</v>
      </c>
      <c r="H86" s="122"/>
      <c r="I86" s="122"/>
    </row>
    <row r="87" spans="1:9" x14ac:dyDescent="0.25">
      <c r="A87" s="11" t="s">
        <v>107</v>
      </c>
      <c r="B87" s="33" t="s">
        <v>108</v>
      </c>
      <c r="C87" s="53">
        <v>1661011.38</v>
      </c>
      <c r="D87" s="82">
        <v>2200000</v>
      </c>
      <c r="E87" s="100">
        <v>2100000</v>
      </c>
      <c r="F87" s="83">
        <v>3060753.19</v>
      </c>
      <c r="G87" s="83">
        <f t="shared" ref="G87:G89" si="33">F87/E87*100</f>
        <v>145.75015190476191</v>
      </c>
      <c r="H87" s="120"/>
      <c r="I87" s="120"/>
    </row>
    <row r="88" spans="1:9" x14ac:dyDescent="0.25">
      <c r="A88" s="11" t="s">
        <v>122</v>
      </c>
      <c r="B88" s="33" t="s">
        <v>123</v>
      </c>
      <c r="C88" s="53">
        <v>5895.17</v>
      </c>
      <c r="D88" s="82">
        <v>15000</v>
      </c>
      <c r="E88" s="100">
        <v>15000</v>
      </c>
      <c r="F88" s="83">
        <v>101542.5</v>
      </c>
      <c r="G88" s="83">
        <f t="shared" si="33"/>
        <v>676.94999999999993</v>
      </c>
      <c r="H88" s="120"/>
      <c r="I88" s="120"/>
    </row>
    <row r="89" spans="1:9" x14ac:dyDescent="0.25">
      <c r="A89" s="13">
        <v>4223</v>
      </c>
      <c r="B89" s="35" t="s">
        <v>124</v>
      </c>
      <c r="C89" s="53">
        <v>249905.4</v>
      </c>
      <c r="D89" s="82">
        <v>1312500</v>
      </c>
      <c r="E89" s="100">
        <v>1312500</v>
      </c>
      <c r="F89" s="83">
        <v>237227.9</v>
      </c>
      <c r="G89" s="83">
        <f t="shared" si="33"/>
        <v>18.074506666666668</v>
      </c>
      <c r="H89" s="120"/>
      <c r="I89" s="120"/>
    </row>
    <row r="90" spans="1:9" x14ac:dyDescent="0.25">
      <c r="A90" s="10" t="s">
        <v>125</v>
      </c>
      <c r="B90" s="32" t="s">
        <v>126</v>
      </c>
      <c r="C90" s="52">
        <f>SUM(C91)</f>
        <v>0</v>
      </c>
      <c r="D90" s="75">
        <f t="shared" ref="D90:F90" si="34">SUM(D91)</f>
        <v>10500</v>
      </c>
      <c r="E90" s="99">
        <f t="shared" si="34"/>
        <v>10500</v>
      </c>
      <c r="F90" s="65">
        <f t="shared" si="34"/>
        <v>0</v>
      </c>
      <c r="G90" s="65">
        <f>F90/E90*100</f>
        <v>0</v>
      </c>
      <c r="H90" s="120"/>
      <c r="I90" s="120"/>
    </row>
    <row r="91" spans="1:9" ht="15.75" thickBot="1" x14ac:dyDescent="0.3">
      <c r="A91" s="12" t="s">
        <v>127</v>
      </c>
      <c r="B91" s="34" t="s">
        <v>128</v>
      </c>
      <c r="C91" s="54">
        <v>0</v>
      </c>
      <c r="D91" s="84">
        <v>10500</v>
      </c>
      <c r="E91" s="126">
        <v>10500</v>
      </c>
      <c r="F91" s="85">
        <v>0</v>
      </c>
      <c r="G91" s="83">
        <f>F91/E91*100</f>
        <v>0</v>
      </c>
      <c r="H91" s="120"/>
      <c r="I91" s="120"/>
    </row>
    <row r="92" spans="1:9" x14ac:dyDescent="0.25">
      <c r="A92" s="8" t="s">
        <v>129</v>
      </c>
      <c r="B92" s="91" t="s">
        <v>130</v>
      </c>
      <c r="C92" s="102">
        <f>C94+C96</f>
        <v>236587.81</v>
      </c>
      <c r="D92" s="72">
        <f t="shared" ref="D92" si="35">D94+D96</f>
        <v>100000</v>
      </c>
      <c r="E92" s="97">
        <f>E93+E99</f>
        <v>404010</v>
      </c>
      <c r="F92" s="73">
        <f>F93+F99</f>
        <v>337302.31</v>
      </c>
      <c r="G92" s="73">
        <f>F92/E92*100</f>
        <v>83.48860424246925</v>
      </c>
      <c r="H92" s="120"/>
      <c r="I92" s="120"/>
    </row>
    <row r="93" spans="1:9" x14ac:dyDescent="0.25">
      <c r="A93" s="9" t="s">
        <v>6</v>
      </c>
      <c r="B93" s="92" t="s">
        <v>7</v>
      </c>
      <c r="C93" s="103">
        <f>C94+C96</f>
        <v>236587.81</v>
      </c>
      <c r="D93" s="74">
        <f t="shared" ref="D93:E93" si="36">D94+D96</f>
        <v>100000</v>
      </c>
      <c r="E93" s="98">
        <f t="shared" si="36"/>
        <v>100010</v>
      </c>
      <c r="F93" s="64">
        <f>F94+F96</f>
        <v>100010</v>
      </c>
      <c r="G93" s="64">
        <f>F93/E93*100</f>
        <v>100</v>
      </c>
      <c r="H93" s="120"/>
      <c r="I93" s="120"/>
    </row>
    <row r="94" spans="1:9" x14ac:dyDescent="0.25">
      <c r="A94" s="10" t="s">
        <v>57</v>
      </c>
      <c r="B94" s="93" t="s">
        <v>58</v>
      </c>
      <c r="C94" s="104">
        <f>C95</f>
        <v>42026.13</v>
      </c>
      <c r="D94" s="75">
        <f t="shared" ref="D94:F94" si="37">D95</f>
        <v>30000</v>
      </c>
      <c r="E94" s="99">
        <f>E95</f>
        <v>100000</v>
      </c>
      <c r="F94" s="65">
        <f t="shared" si="37"/>
        <v>30000</v>
      </c>
      <c r="G94" s="65">
        <f>F94/E94*100</f>
        <v>30</v>
      </c>
      <c r="H94" s="120"/>
      <c r="I94" s="120"/>
    </row>
    <row r="95" spans="1:9" x14ac:dyDescent="0.25">
      <c r="A95" s="11" t="s">
        <v>63</v>
      </c>
      <c r="B95" s="94" t="s">
        <v>64</v>
      </c>
      <c r="C95" s="105">
        <v>42026.13</v>
      </c>
      <c r="D95" s="82">
        <v>30000</v>
      </c>
      <c r="E95" s="100">
        <v>100000</v>
      </c>
      <c r="F95" s="83">
        <v>30000</v>
      </c>
      <c r="G95" s="83">
        <v>0</v>
      </c>
      <c r="H95" s="120"/>
      <c r="I95" s="120"/>
    </row>
    <row r="96" spans="1:9" x14ac:dyDescent="0.25">
      <c r="A96" s="10" t="s">
        <v>78</v>
      </c>
      <c r="B96" s="93" t="s">
        <v>79</v>
      </c>
      <c r="C96" s="104">
        <f>C98</f>
        <v>194561.68</v>
      </c>
      <c r="D96" s="75">
        <f t="shared" ref="D96" si="38">D98</f>
        <v>70000</v>
      </c>
      <c r="E96" s="99">
        <f>SUM(E97:E98)</f>
        <v>10</v>
      </c>
      <c r="F96" s="65">
        <f>F97+F98</f>
        <v>70010</v>
      </c>
      <c r="G96" s="65">
        <f>F96/E96*100</f>
        <v>700100</v>
      </c>
      <c r="H96" s="120"/>
      <c r="I96" s="120"/>
    </row>
    <row r="97" spans="1:9" x14ac:dyDescent="0.25">
      <c r="A97" s="14" t="s">
        <v>84</v>
      </c>
      <c r="B97" s="95" t="s">
        <v>85</v>
      </c>
      <c r="C97" s="106">
        <v>0</v>
      </c>
      <c r="D97" s="134">
        <v>0</v>
      </c>
      <c r="E97" s="101">
        <v>10</v>
      </c>
      <c r="F97" s="90">
        <v>0</v>
      </c>
      <c r="G97" s="83">
        <v>0</v>
      </c>
      <c r="H97" s="120"/>
      <c r="I97" s="120"/>
    </row>
    <row r="98" spans="1:9" x14ac:dyDescent="0.25">
      <c r="A98" s="14" t="s">
        <v>92</v>
      </c>
      <c r="B98" s="95" t="s">
        <v>79</v>
      </c>
      <c r="C98" s="106">
        <v>194561.68</v>
      </c>
      <c r="D98" s="134">
        <v>70000</v>
      </c>
      <c r="E98" s="101">
        <v>0</v>
      </c>
      <c r="F98" s="90">
        <v>70010</v>
      </c>
      <c r="G98" s="83">
        <v>0</v>
      </c>
      <c r="H98" s="120"/>
      <c r="I98" s="120"/>
    </row>
    <row r="99" spans="1:9" x14ac:dyDescent="0.25">
      <c r="A99" s="9" t="s">
        <v>155</v>
      </c>
      <c r="B99" s="92" t="s">
        <v>156</v>
      </c>
      <c r="C99" s="103">
        <f>SUM(C100:C102)</f>
        <v>0</v>
      </c>
      <c r="D99" s="74">
        <f>SUM(D100:D102)</f>
        <v>304000</v>
      </c>
      <c r="E99" s="98">
        <f>SUM(E100:E102)</f>
        <v>304000</v>
      </c>
      <c r="F99" s="98">
        <f>SUM(F100:F102)</f>
        <v>237292.31</v>
      </c>
      <c r="G99" s="64">
        <f>F99/E99</f>
        <v>0.78056680921052635</v>
      </c>
      <c r="H99" s="120"/>
      <c r="I99" s="120"/>
    </row>
    <row r="100" spans="1:9" x14ac:dyDescent="0.25">
      <c r="A100" s="11">
        <v>3211</v>
      </c>
      <c r="B100" s="94" t="s">
        <v>38</v>
      </c>
      <c r="C100" s="105">
        <v>0</v>
      </c>
      <c r="D100" s="108"/>
      <c r="E100" s="128">
        <v>100000</v>
      </c>
      <c r="F100" s="89">
        <v>33903.89</v>
      </c>
      <c r="G100" s="83"/>
      <c r="H100" s="120"/>
      <c r="I100" s="120"/>
    </row>
    <row r="101" spans="1:9" x14ac:dyDescent="0.25">
      <c r="A101" s="11">
        <v>3293</v>
      </c>
      <c r="B101" s="94" t="s">
        <v>157</v>
      </c>
      <c r="C101" s="105">
        <v>0</v>
      </c>
      <c r="D101" s="108"/>
      <c r="E101" s="129">
        <v>10000</v>
      </c>
      <c r="F101" s="100">
        <v>203388.42</v>
      </c>
      <c r="G101" s="83"/>
      <c r="H101" s="120"/>
      <c r="I101" s="120"/>
    </row>
    <row r="102" spans="1:9" ht="15.75" thickBot="1" x14ac:dyDescent="0.3">
      <c r="A102" s="12">
        <v>3299</v>
      </c>
      <c r="B102" s="96" t="s">
        <v>79</v>
      </c>
      <c r="C102" s="107">
        <v>0</v>
      </c>
      <c r="D102" s="136">
        <v>304000</v>
      </c>
      <c r="E102" s="128">
        <v>194000</v>
      </c>
      <c r="F102" s="89">
        <v>0</v>
      </c>
      <c r="G102" s="90"/>
      <c r="H102" s="120"/>
      <c r="I102" s="120"/>
    </row>
    <row r="103" spans="1:9" ht="15.75" thickBot="1" x14ac:dyDescent="0.3">
      <c r="A103" s="86" t="s">
        <v>131</v>
      </c>
      <c r="B103" s="87" t="s">
        <v>139</v>
      </c>
      <c r="C103" s="88">
        <f>C104</f>
        <v>2918492.43</v>
      </c>
      <c r="D103" s="70">
        <f t="shared" ref="D103:F104" si="39">D104</f>
        <v>5364250</v>
      </c>
      <c r="E103" s="125">
        <f t="shared" si="39"/>
        <v>1814250</v>
      </c>
      <c r="F103" s="71">
        <f t="shared" si="39"/>
        <v>1802418.23</v>
      </c>
      <c r="G103" s="78">
        <f>F103/E103*100</f>
        <v>99.347842359101563</v>
      </c>
      <c r="H103" s="120"/>
      <c r="I103" s="120"/>
    </row>
    <row r="104" spans="1:9" x14ac:dyDescent="0.25">
      <c r="A104" s="8" t="s">
        <v>132</v>
      </c>
      <c r="B104" s="31" t="s">
        <v>140</v>
      </c>
      <c r="C104" s="51">
        <f>C105</f>
        <v>2918492.43</v>
      </c>
      <c r="D104" s="72">
        <f t="shared" si="39"/>
        <v>5364250</v>
      </c>
      <c r="E104" s="97">
        <f t="shared" si="39"/>
        <v>1814250</v>
      </c>
      <c r="F104" s="73">
        <f t="shared" si="39"/>
        <v>1802418.23</v>
      </c>
      <c r="G104" s="80">
        <f>F104/E104*100</f>
        <v>99.347842359101563</v>
      </c>
      <c r="H104" s="120"/>
      <c r="I104" s="120"/>
    </row>
    <row r="105" spans="1:9" x14ac:dyDescent="0.25">
      <c r="A105" s="9" t="s">
        <v>6</v>
      </c>
      <c r="B105" s="27" t="s">
        <v>7</v>
      </c>
      <c r="C105" s="46">
        <f>C106+C110</f>
        <v>2918492.43</v>
      </c>
      <c r="D105" s="74">
        <f t="shared" ref="D105:F105" si="40">D106+D110</f>
        <v>5364250</v>
      </c>
      <c r="E105" s="98">
        <f t="shared" si="40"/>
        <v>1814250</v>
      </c>
      <c r="F105" s="64">
        <f t="shared" si="40"/>
        <v>1802418.23</v>
      </c>
      <c r="G105" s="64">
        <f>F105/E105*100</f>
        <v>99.347842359101563</v>
      </c>
      <c r="H105" s="120"/>
      <c r="I105" s="120"/>
    </row>
    <row r="106" spans="1:9" x14ac:dyDescent="0.25">
      <c r="A106" s="10" t="s">
        <v>57</v>
      </c>
      <c r="B106" s="32" t="s">
        <v>58</v>
      </c>
      <c r="C106" s="52">
        <f>SUM(C107:C109)</f>
        <v>2918492.43</v>
      </c>
      <c r="D106" s="75">
        <f t="shared" ref="D106:F106" si="41">SUM(D107:D109)</f>
        <v>5364250</v>
      </c>
      <c r="E106" s="99">
        <f t="shared" si="41"/>
        <v>1814250</v>
      </c>
      <c r="F106" s="65">
        <f t="shared" si="41"/>
        <v>1802418.23</v>
      </c>
      <c r="G106" s="65">
        <f>F106/E106*100</f>
        <v>99.347842359101563</v>
      </c>
      <c r="H106" s="120"/>
      <c r="I106" s="120"/>
    </row>
    <row r="107" spans="1:9" x14ac:dyDescent="0.25">
      <c r="A107" s="11" t="s">
        <v>61</v>
      </c>
      <c r="B107" s="33" t="s">
        <v>62</v>
      </c>
      <c r="C107" s="53">
        <v>109500</v>
      </c>
      <c r="D107" s="82">
        <v>217500</v>
      </c>
      <c r="E107" s="100">
        <v>217500</v>
      </c>
      <c r="F107" s="83">
        <v>274508.23</v>
      </c>
      <c r="G107" s="83">
        <f t="shared" ref="G107:G109" si="42">F107/E107*100</f>
        <v>126.2106804597701</v>
      </c>
      <c r="H107" s="120"/>
      <c r="I107" s="120"/>
    </row>
    <row r="108" spans="1:9" x14ac:dyDescent="0.25">
      <c r="A108" s="11" t="s">
        <v>71</v>
      </c>
      <c r="B108" s="33" t="s">
        <v>72</v>
      </c>
      <c r="C108" s="53">
        <v>2808992.43</v>
      </c>
      <c r="D108" s="82">
        <v>5136750</v>
      </c>
      <c r="E108" s="100">
        <v>1586750</v>
      </c>
      <c r="F108" s="83">
        <v>1527910</v>
      </c>
      <c r="G108" s="83">
        <f t="shared" si="42"/>
        <v>96.291791397510636</v>
      </c>
      <c r="H108" s="120"/>
      <c r="I108" s="120"/>
    </row>
    <row r="109" spans="1:9" x14ac:dyDescent="0.25">
      <c r="A109" s="11" t="s">
        <v>73</v>
      </c>
      <c r="B109" s="33" t="s">
        <v>74</v>
      </c>
      <c r="C109" s="53">
        <v>0</v>
      </c>
      <c r="D109" s="82">
        <v>10000</v>
      </c>
      <c r="E109" s="100">
        <v>10000</v>
      </c>
      <c r="F109" s="83">
        <v>0</v>
      </c>
      <c r="G109" s="83">
        <f t="shared" si="42"/>
        <v>0</v>
      </c>
      <c r="H109" s="120"/>
      <c r="I109" s="120"/>
    </row>
    <row r="110" spans="1:9" x14ac:dyDescent="0.25">
      <c r="A110" s="10" t="s">
        <v>105</v>
      </c>
      <c r="B110" s="32" t="s">
        <v>106</v>
      </c>
      <c r="C110" s="52">
        <f>SUM(C111)</f>
        <v>0</v>
      </c>
      <c r="D110" s="75">
        <f t="shared" ref="D110:F110" si="43">SUM(D111)</f>
        <v>0</v>
      </c>
      <c r="E110" s="75">
        <f t="shared" si="43"/>
        <v>0</v>
      </c>
      <c r="F110" s="65">
        <f t="shared" si="43"/>
        <v>0</v>
      </c>
      <c r="G110" s="65">
        <v>0</v>
      </c>
      <c r="H110" s="120"/>
      <c r="I110" s="120"/>
    </row>
    <row r="111" spans="1:9" ht="15.75" thickBot="1" x14ac:dyDescent="0.3">
      <c r="A111" s="11" t="s">
        <v>153</v>
      </c>
      <c r="B111" s="34" t="s">
        <v>141</v>
      </c>
      <c r="C111" s="54">
        <v>0</v>
      </c>
      <c r="D111" s="84">
        <v>0</v>
      </c>
      <c r="E111" s="84">
        <v>0</v>
      </c>
      <c r="F111" s="85">
        <v>0</v>
      </c>
      <c r="G111" s="83">
        <v>0</v>
      </c>
      <c r="H111" s="120"/>
      <c r="I111" s="120"/>
    </row>
    <row r="112" spans="1:9" ht="15.75" thickBot="1" x14ac:dyDescent="0.3">
      <c r="A112" s="16" t="s">
        <v>133</v>
      </c>
      <c r="B112" s="37" t="s">
        <v>142</v>
      </c>
      <c r="C112" s="58">
        <f>C113</f>
        <v>46937128.599999994</v>
      </c>
      <c r="D112" s="77">
        <f t="shared" ref="D112:F112" si="44">D113</f>
        <v>88048864</v>
      </c>
      <c r="E112" s="130">
        <f t="shared" si="44"/>
        <v>68835989</v>
      </c>
      <c r="F112" s="78">
        <f t="shared" si="44"/>
        <v>62323836.910000004</v>
      </c>
      <c r="G112" s="78">
        <f>F112/E112*100</f>
        <v>90.539611350684595</v>
      </c>
      <c r="H112" s="120"/>
      <c r="I112" s="120"/>
    </row>
    <row r="113" spans="1:9" x14ac:dyDescent="0.25">
      <c r="A113" s="17" t="s">
        <v>134</v>
      </c>
      <c r="B113" s="38" t="s">
        <v>143</v>
      </c>
      <c r="C113" s="59">
        <f>SUM(C114)</f>
        <v>46937128.599999994</v>
      </c>
      <c r="D113" s="79">
        <f t="shared" ref="D113:F113" si="45">SUM(D114)</f>
        <v>88048864</v>
      </c>
      <c r="E113" s="131">
        <f t="shared" si="45"/>
        <v>68835989</v>
      </c>
      <c r="F113" s="80">
        <f t="shared" si="45"/>
        <v>62323836.910000004</v>
      </c>
      <c r="G113" s="80">
        <f>F113/E113*100</f>
        <v>90.539611350684595</v>
      </c>
      <c r="H113" s="120"/>
      <c r="I113" s="120"/>
    </row>
    <row r="114" spans="1:9" x14ac:dyDescent="0.25">
      <c r="A114" s="9" t="s">
        <v>135</v>
      </c>
      <c r="B114" s="27" t="s">
        <v>144</v>
      </c>
      <c r="C114" s="60">
        <f>C115+C120+C123+C127+C130+C139+C142+C146+C118</f>
        <v>46937128.599999994</v>
      </c>
      <c r="D114" s="81">
        <f>D115+D120+D123+D127+D130+D139+D142+D146+D118</f>
        <v>88048864</v>
      </c>
      <c r="E114" s="132">
        <f>E115+E120+E123+E127+E130+E139+E142+E146+E118</f>
        <v>68835989</v>
      </c>
      <c r="F114" s="67">
        <f>F115+F120+F123+F127+F130+F139+F142+F146+F118</f>
        <v>62323836.910000004</v>
      </c>
      <c r="G114" s="64">
        <f>F114/E114*100</f>
        <v>90.539611350684595</v>
      </c>
      <c r="H114" s="120"/>
      <c r="I114" s="120"/>
    </row>
    <row r="115" spans="1:9" x14ac:dyDescent="0.25">
      <c r="A115" s="18" t="s">
        <v>20</v>
      </c>
      <c r="B115" s="39" t="s">
        <v>21</v>
      </c>
      <c r="C115" s="52">
        <f>SUM(C116:C117)</f>
        <v>19445858.819999997</v>
      </c>
      <c r="D115" s="75">
        <f>SUM(D116:D117)</f>
        <v>31105000</v>
      </c>
      <c r="E115" s="99">
        <f>SUM(E116:E117)</f>
        <v>24805000</v>
      </c>
      <c r="F115" s="65">
        <f t="shared" ref="F115" si="46">SUM(F116:F117)</f>
        <v>24706973.91</v>
      </c>
      <c r="G115" s="65">
        <f>F115/E115*100</f>
        <v>99.604813182826049</v>
      </c>
      <c r="H115" s="120"/>
      <c r="I115" s="120"/>
    </row>
    <row r="116" spans="1:9" x14ac:dyDescent="0.25">
      <c r="A116" s="19" t="s">
        <v>22</v>
      </c>
      <c r="B116" s="39" t="s">
        <v>23</v>
      </c>
      <c r="C116" s="53">
        <v>19057303.079999998</v>
      </c>
      <c r="D116" s="82">
        <v>30705000</v>
      </c>
      <c r="E116" s="100">
        <v>24405000</v>
      </c>
      <c r="F116" s="83">
        <v>24290276.120000001</v>
      </c>
      <c r="G116" s="83">
        <f t="shared" ref="G116:G117" si="47">F116/E116*100</f>
        <v>99.529916492522034</v>
      </c>
      <c r="H116" s="120"/>
      <c r="I116" s="120"/>
    </row>
    <row r="117" spans="1:9" x14ac:dyDescent="0.25">
      <c r="A117" s="19" t="s">
        <v>24</v>
      </c>
      <c r="B117" s="39" t="s">
        <v>25</v>
      </c>
      <c r="C117" s="53">
        <v>388555.74</v>
      </c>
      <c r="D117" s="82">
        <v>400000</v>
      </c>
      <c r="E117" s="100">
        <v>400000</v>
      </c>
      <c r="F117" s="83">
        <v>416697.79</v>
      </c>
      <c r="G117" s="83">
        <f t="shared" si="47"/>
        <v>104.1744475</v>
      </c>
      <c r="H117" s="120"/>
      <c r="I117" s="120"/>
    </row>
    <row r="118" spans="1:9" x14ac:dyDescent="0.25">
      <c r="A118" s="18" t="s">
        <v>26</v>
      </c>
      <c r="B118" s="39" t="s">
        <v>27</v>
      </c>
      <c r="C118" s="52">
        <f>SUM(C119)</f>
        <v>420000</v>
      </c>
      <c r="D118" s="75">
        <f t="shared" ref="D118:F118" si="48">SUM(D119)</f>
        <v>265000</v>
      </c>
      <c r="E118" s="99">
        <f t="shared" si="48"/>
        <v>265000</v>
      </c>
      <c r="F118" s="65">
        <f t="shared" si="48"/>
        <v>165000</v>
      </c>
      <c r="G118" s="65">
        <f>F118/E118*100</f>
        <v>62.264150943396224</v>
      </c>
      <c r="H118" s="120"/>
      <c r="I118" s="120"/>
    </row>
    <row r="119" spans="1:9" x14ac:dyDescent="0.25">
      <c r="A119" s="19" t="s">
        <v>28</v>
      </c>
      <c r="B119" s="39" t="s">
        <v>27</v>
      </c>
      <c r="C119" s="53">
        <f>195000+225000</f>
        <v>420000</v>
      </c>
      <c r="D119" s="82">
        <v>265000</v>
      </c>
      <c r="E119" s="100">
        <v>265000</v>
      </c>
      <c r="F119" s="83">
        <v>165000</v>
      </c>
      <c r="G119" s="83">
        <f>F119/E119*100</f>
        <v>62.264150943396224</v>
      </c>
      <c r="H119" s="120"/>
      <c r="I119" s="120"/>
    </row>
    <row r="120" spans="1:9" x14ac:dyDescent="0.25">
      <c r="A120" s="18" t="s">
        <v>29</v>
      </c>
      <c r="B120" s="39" t="s">
        <v>30</v>
      </c>
      <c r="C120" s="52">
        <f t="shared" ref="C120:F120" si="49">SUM(C121:C122)</f>
        <v>2768999.24</v>
      </c>
      <c r="D120" s="75">
        <f>SUM(D121:D122)</f>
        <v>5351200</v>
      </c>
      <c r="E120" s="99">
        <f>SUM(E121:E122)</f>
        <v>4116308</v>
      </c>
      <c r="F120" s="65">
        <f t="shared" si="49"/>
        <v>4085961.78</v>
      </c>
      <c r="G120" s="65">
        <f>F120/E120*100</f>
        <v>99.262780627688699</v>
      </c>
      <c r="H120" s="120"/>
      <c r="I120" s="120"/>
    </row>
    <row r="121" spans="1:9" x14ac:dyDescent="0.25">
      <c r="A121" s="19" t="s">
        <v>31</v>
      </c>
      <c r="B121" s="39" t="s">
        <v>32</v>
      </c>
      <c r="C121" s="53">
        <v>2495252.52</v>
      </c>
      <c r="D121" s="82">
        <v>4821200</v>
      </c>
      <c r="E121" s="100">
        <v>4090200</v>
      </c>
      <c r="F121" s="83">
        <v>4059952.65</v>
      </c>
      <c r="G121" s="83">
        <f t="shared" ref="G121:G122" si="50">F121/E121*100</f>
        <v>99.260492151972997</v>
      </c>
      <c r="H121" s="120"/>
      <c r="I121" s="120"/>
    </row>
    <row r="122" spans="1:9" x14ac:dyDescent="0.25">
      <c r="A122" s="19" t="s">
        <v>33</v>
      </c>
      <c r="B122" s="39" t="s">
        <v>145</v>
      </c>
      <c r="C122" s="53">
        <v>273746.71999999997</v>
      </c>
      <c r="D122" s="82">
        <v>530000</v>
      </c>
      <c r="E122" s="100">
        <v>26108</v>
      </c>
      <c r="F122" s="83">
        <v>26009.13</v>
      </c>
      <c r="G122" s="83">
        <f t="shared" si="50"/>
        <v>99.621303814922641</v>
      </c>
      <c r="H122" s="120"/>
      <c r="I122" s="120"/>
    </row>
    <row r="123" spans="1:9" x14ac:dyDescent="0.25">
      <c r="A123" s="18" t="s">
        <v>35</v>
      </c>
      <c r="B123" s="39" t="s">
        <v>36</v>
      </c>
      <c r="C123" s="52">
        <f t="shared" ref="C123:F123" si="51">SUM(C124:C126)</f>
        <v>1090599.9099999999</v>
      </c>
      <c r="D123" s="75">
        <f>SUM(D124:D126)</f>
        <v>1890000</v>
      </c>
      <c r="E123" s="99">
        <f>SUM(E124:E126)</f>
        <v>1890000</v>
      </c>
      <c r="F123" s="65">
        <f t="shared" si="51"/>
        <v>1885866.03</v>
      </c>
      <c r="G123" s="65">
        <f>F123/E123*100</f>
        <v>99.781271428571429</v>
      </c>
      <c r="H123" s="120"/>
      <c r="I123" s="120"/>
    </row>
    <row r="124" spans="1:9" x14ac:dyDescent="0.25">
      <c r="A124" s="19" t="s">
        <v>37</v>
      </c>
      <c r="B124" s="39" t="s">
        <v>38</v>
      </c>
      <c r="C124" s="53">
        <v>473145.16</v>
      </c>
      <c r="D124" s="82">
        <v>700000</v>
      </c>
      <c r="E124" s="100">
        <v>700000</v>
      </c>
      <c r="F124" s="83">
        <v>525942.74</v>
      </c>
      <c r="G124" s="83">
        <f t="shared" ref="G124:G126" si="52">F124/E124*100</f>
        <v>75.134677142857143</v>
      </c>
      <c r="H124" s="120"/>
      <c r="I124" s="120"/>
    </row>
    <row r="125" spans="1:9" x14ac:dyDescent="0.25">
      <c r="A125" s="19" t="s">
        <v>39</v>
      </c>
      <c r="B125" s="39" t="s">
        <v>40</v>
      </c>
      <c r="C125" s="53">
        <v>395630.01</v>
      </c>
      <c r="D125" s="82">
        <v>840000</v>
      </c>
      <c r="E125" s="100">
        <v>840000</v>
      </c>
      <c r="F125" s="83">
        <v>877290.2</v>
      </c>
      <c r="G125" s="83">
        <f t="shared" si="52"/>
        <v>104.43930952380951</v>
      </c>
      <c r="H125" s="120"/>
      <c r="I125" s="120"/>
    </row>
    <row r="126" spans="1:9" x14ac:dyDescent="0.25">
      <c r="A126" s="19" t="s">
        <v>41</v>
      </c>
      <c r="B126" s="39" t="s">
        <v>42</v>
      </c>
      <c r="C126" s="53">
        <v>221824.74</v>
      </c>
      <c r="D126" s="82">
        <v>350000</v>
      </c>
      <c r="E126" s="100">
        <v>350000</v>
      </c>
      <c r="F126" s="83">
        <v>482633.09</v>
      </c>
      <c r="G126" s="83">
        <f t="shared" si="52"/>
        <v>137.89516857142857</v>
      </c>
      <c r="H126" s="120"/>
      <c r="I126" s="120"/>
    </row>
    <row r="127" spans="1:9" x14ac:dyDescent="0.25">
      <c r="A127" s="18" t="s">
        <v>45</v>
      </c>
      <c r="B127" s="39" t="s">
        <v>46</v>
      </c>
      <c r="C127" s="52">
        <f>SUM(C128:C129)</f>
        <v>1231505.3</v>
      </c>
      <c r="D127" s="75">
        <f>SUM(D128:D129)</f>
        <v>2750000</v>
      </c>
      <c r="E127" s="99">
        <f>SUM(E128:E129)</f>
        <v>3750000</v>
      </c>
      <c r="F127" s="65">
        <f t="shared" ref="F127" si="53">SUM(F128:F129)</f>
        <v>3338938.77</v>
      </c>
      <c r="G127" s="65">
        <f>F127/E127*100</f>
        <v>89.038367199999996</v>
      </c>
      <c r="H127" s="120"/>
      <c r="I127" s="120"/>
    </row>
    <row r="128" spans="1:9" x14ac:dyDescent="0.25">
      <c r="A128" s="19" t="s">
        <v>47</v>
      </c>
      <c r="B128" s="39" t="s">
        <v>48</v>
      </c>
      <c r="C128" s="53">
        <v>843399.06</v>
      </c>
      <c r="D128" s="82">
        <v>1700000</v>
      </c>
      <c r="E128" s="100">
        <v>2700000</v>
      </c>
      <c r="F128" s="83">
        <v>2685152.04</v>
      </c>
      <c r="G128" s="83">
        <f t="shared" ref="G128:G129" si="54">F128/E128*100</f>
        <v>99.450075555555557</v>
      </c>
      <c r="H128" s="120"/>
      <c r="I128" s="120"/>
    </row>
    <row r="129" spans="1:9" x14ac:dyDescent="0.25">
      <c r="A129" s="19" t="s">
        <v>49</v>
      </c>
      <c r="B129" s="39" t="s">
        <v>50</v>
      </c>
      <c r="C129" s="53">
        <v>388106.23999999999</v>
      </c>
      <c r="D129" s="82">
        <v>1050000</v>
      </c>
      <c r="E129" s="100">
        <v>1050000</v>
      </c>
      <c r="F129" s="83">
        <v>653786.73</v>
      </c>
      <c r="G129" s="83">
        <f t="shared" si="54"/>
        <v>62.26540285714286</v>
      </c>
      <c r="H129" s="120"/>
      <c r="I129" s="120"/>
    </row>
    <row r="130" spans="1:9" x14ac:dyDescent="0.25">
      <c r="A130" s="18" t="s">
        <v>57</v>
      </c>
      <c r="B130" s="39" t="s">
        <v>58</v>
      </c>
      <c r="C130" s="52">
        <f>SUM(C131:C138)</f>
        <v>14632682.41</v>
      </c>
      <c r="D130" s="75">
        <f>SUM(D131:D138)</f>
        <v>40296664</v>
      </c>
      <c r="E130" s="99">
        <f>SUM(E131:E138)</f>
        <v>27364664</v>
      </c>
      <c r="F130" s="65">
        <f t="shared" ref="F130" si="55">SUM(F131:F138)</f>
        <v>21851442.18</v>
      </c>
      <c r="G130" s="65">
        <f>F130/E130*100</f>
        <v>79.852769907936747</v>
      </c>
      <c r="H130" s="120"/>
      <c r="I130" s="120"/>
    </row>
    <row r="131" spans="1:9" x14ac:dyDescent="0.25">
      <c r="A131" s="19" t="s">
        <v>59</v>
      </c>
      <c r="B131" s="39" t="s">
        <v>60</v>
      </c>
      <c r="C131" s="53">
        <v>600381.51</v>
      </c>
      <c r="D131" s="82">
        <v>700000</v>
      </c>
      <c r="E131" s="100">
        <v>700000</v>
      </c>
      <c r="F131" s="83">
        <v>1027888.26</v>
      </c>
      <c r="G131" s="83">
        <f t="shared" ref="G131:G138" si="56">F131/E131*100</f>
        <v>146.84117999999998</v>
      </c>
      <c r="H131" s="120"/>
      <c r="I131" s="120"/>
    </row>
    <row r="132" spans="1:9" x14ac:dyDescent="0.25">
      <c r="A132" s="19" t="s">
        <v>61</v>
      </c>
      <c r="B132" s="39" t="s">
        <v>62</v>
      </c>
      <c r="C132" s="53">
        <v>2494350.0099999998</v>
      </c>
      <c r="D132" s="82">
        <v>5139650</v>
      </c>
      <c r="E132" s="100">
        <v>5139650</v>
      </c>
      <c r="F132" s="83">
        <v>756988.93</v>
      </c>
      <c r="G132" s="83">
        <f t="shared" si="56"/>
        <v>14.728413997062056</v>
      </c>
      <c r="H132" s="120"/>
      <c r="I132" s="120"/>
    </row>
    <row r="133" spans="1:9" x14ac:dyDescent="0.25">
      <c r="A133" s="19" t="s">
        <v>63</v>
      </c>
      <c r="B133" s="39" t="s">
        <v>64</v>
      </c>
      <c r="C133" s="53">
        <v>368204.13</v>
      </c>
      <c r="D133" s="82">
        <v>500000</v>
      </c>
      <c r="E133" s="100">
        <v>500000</v>
      </c>
      <c r="F133" s="83">
        <v>141887.5</v>
      </c>
      <c r="G133" s="83">
        <f t="shared" si="56"/>
        <v>28.377500000000001</v>
      </c>
      <c r="H133" s="120"/>
      <c r="I133" s="120"/>
    </row>
    <row r="134" spans="1:9" x14ac:dyDescent="0.25">
      <c r="A134" s="19" t="s">
        <v>65</v>
      </c>
      <c r="B134" s="39" t="s">
        <v>66</v>
      </c>
      <c r="C134" s="53">
        <v>400000</v>
      </c>
      <c r="D134" s="82">
        <v>150000</v>
      </c>
      <c r="E134" s="100">
        <v>350000</v>
      </c>
      <c r="F134" s="83">
        <v>308458.56</v>
      </c>
      <c r="G134" s="83">
        <f t="shared" si="56"/>
        <v>88.131017142857132</v>
      </c>
      <c r="H134" s="120"/>
      <c r="I134" s="120"/>
    </row>
    <row r="135" spans="1:9" x14ac:dyDescent="0.25">
      <c r="A135" s="19" t="s">
        <v>67</v>
      </c>
      <c r="B135" s="39" t="s">
        <v>68</v>
      </c>
      <c r="C135" s="53">
        <v>2049086.52</v>
      </c>
      <c r="D135" s="82">
        <v>3200000</v>
      </c>
      <c r="E135" s="100">
        <v>3200000</v>
      </c>
      <c r="F135" s="83">
        <v>2042161.77</v>
      </c>
      <c r="G135" s="83">
        <f t="shared" si="56"/>
        <v>63.817555312499998</v>
      </c>
      <c r="H135" s="120"/>
      <c r="I135" s="120"/>
    </row>
    <row r="136" spans="1:9" x14ac:dyDescent="0.25">
      <c r="A136" s="19" t="s">
        <v>71</v>
      </c>
      <c r="B136" s="39" t="s">
        <v>72</v>
      </c>
      <c r="C136" s="53">
        <v>1210507.45</v>
      </c>
      <c r="D136" s="82">
        <v>2180000</v>
      </c>
      <c r="E136" s="100">
        <v>2180000</v>
      </c>
      <c r="F136" s="83">
        <v>1958603.75</v>
      </c>
      <c r="G136" s="83">
        <f t="shared" si="56"/>
        <v>89.844208715596324</v>
      </c>
      <c r="H136" s="120"/>
      <c r="I136" s="120"/>
    </row>
    <row r="137" spans="1:9" x14ac:dyDescent="0.25">
      <c r="A137" s="19" t="s">
        <v>116</v>
      </c>
      <c r="B137" s="39" t="s">
        <v>117</v>
      </c>
      <c r="C137" s="53">
        <v>7172482.8300000001</v>
      </c>
      <c r="D137" s="82">
        <v>28077014</v>
      </c>
      <c r="E137" s="100">
        <v>14710014</v>
      </c>
      <c r="F137" s="83">
        <v>15210860.99</v>
      </c>
      <c r="G137" s="83">
        <f t="shared" si="56"/>
        <v>103.40480294580277</v>
      </c>
      <c r="H137" s="120"/>
      <c r="I137" s="120"/>
    </row>
    <row r="138" spans="1:9" x14ac:dyDescent="0.25">
      <c r="A138" s="19" t="s">
        <v>73</v>
      </c>
      <c r="B138" s="39" t="s">
        <v>74</v>
      </c>
      <c r="C138" s="53">
        <v>337669.96</v>
      </c>
      <c r="D138" s="82">
        <v>350000</v>
      </c>
      <c r="E138" s="100">
        <v>585000</v>
      </c>
      <c r="F138" s="83">
        <v>404592.42</v>
      </c>
      <c r="G138" s="83">
        <f t="shared" si="56"/>
        <v>69.161097435897432</v>
      </c>
      <c r="H138" s="120"/>
      <c r="I138" s="120"/>
    </row>
    <row r="139" spans="1:9" x14ac:dyDescent="0.25">
      <c r="A139" s="18" t="s">
        <v>78</v>
      </c>
      <c r="B139" s="39" t="s">
        <v>79</v>
      </c>
      <c r="C139" s="52">
        <f>SUM(C141)</f>
        <v>7589.94</v>
      </c>
      <c r="D139" s="75">
        <f t="shared" ref="D139:E139" si="57">SUM(D141)</f>
        <v>100000</v>
      </c>
      <c r="E139" s="99">
        <f t="shared" si="57"/>
        <v>100000</v>
      </c>
      <c r="F139" s="65">
        <f>SUM(F140:F141)</f>
        <v>76292.47</v>
      </c>
      <c r="G139" s="65">
        <f>F139/E139*100</f>
        <v>76.292469999999994</v>
      </c>
      <c r="H139" s="120"/>
      <c r="I139" s="120"/>
    </row>
    <row r="140" spans="1:9" x14ac:dyDescent="0.25">
      <c r="A140" s="20" t="s">
        <v>82</v>
      </c>
      <c r="B140" s="40" t="s">
        <v>83</v>
      </c>
      <c r="C140" s="117">
        <v>0</v>
      </c>
      <c r="D140" s="118">
        <v>0</v>
      </c>
      <c r="E140" s="133"/>
      <c r="F140" s="119">
        <v>25101.360000000001</v>
      </c>
      <c r="G140" s="83">
        <v>0</v>
      </c>
      <c r="H140" s="120"/>
      <c r="I140" s="120"/>
    </row>
    <row r="141" spans="1:9" x14ac:dyDescent="0.25">
      <c r="A141" s="20" t="s">
        <v>84</v>
      </c>
      <c r="B141" s="40" t="s">
        <v>85</v>
      </c>
      <c r="C141" s="57">
        <v>7589.94</v>
      </c>
      <c r="D141" s="82">
        <v>100000</v>
      </c>
      <c r="E141" s="100">
        <v>100000</v>
      </c>
      <c r="F141" s="83">
        <v>51191.11</v>
      </c>
      <c r="G141" s="83">
        <f>F141/E141*100</f>
        <v>51.191109999999995</v>
      </c>
      <c r="H141" s="120"/>
      <c r="I141" s="120"/>
    </row>
    <row r="142" spans="1:9" x14ac:dyDescent="0.25">
      <c r="A142" s="18" t="s">
        <v>105</v>
      </c>
      <c r="B142" s="39" t="s">
        <v>106</v>
      </c>
      <c r="C142" s="52">
        <f>SUM(C143:C144)</f>
        <v>7132178.4800000004</v>
      </c>
      <c r="D142" s="75">
        <f>SUM(D143:D145)</f>
        <v>3091000</v>
      </c>
      <c r="E142" s="99">
        <f>SUM(E143:E145)</f>
        <v>3091000</v>
      </c>
      <c r="F142" s="65">
        <f>SUM(F143:F145)</f>
        <v>2759353.77</v>
      </c>
      <c r="G142" s="65">
        <f>F142/E142*100</f>
        <v>89.270584600452935</v>
      </c>
      <c r="H142" s="120"/>
      <c r="I142" s="120"/>
    </row>
    <row r="143" spans="1:9" x14ac:dyDescent="0.25">
      <c r="A143" s="20" t="s">
        <v>107</v>
      </c>
      <c r="B143" s="39" t="s">
        <v>108</v>
      </c>
      <c r="C143" s="53">
        <v>7132178.4800000004</v>
      </c>
      <c r="D143" s="82">
        <v>2829000</v>
      </c>
      <c r="E143" s="100">
        <v>2829000</v>
      </c>
      <c r="F143" s="83">
        <v>2520466.16</v>
      </c>
      <c r="G143" s="83">
        <f t="shared" ref="G143:G145" si="58">F143/E143*100</f>
        <v>89.093890420643334</v>
      </c>
      <c r="H143" s="120"/>
      <c r="I143" s="120"/>
    </row>
    <row r="144" spans="1:9" x14ac:dyDescent="0.25">
      <c r="A144" s="20" t="s">
        <v>122</v>
      </c>
      <c r="B144" s="39" t="s">
        <v>123</v>
      </c>
      <c r="C144" s="53">
        <v>0</v>
      </c>
      <c r="D144" s="82">
        <v>12000</v>
      </c>
      <c r="E144" s="100">
        <v>12000</v>
      </c>
      <c r="F144" s="83">
        <v>0</v>
      </c>
      <c r="G144" s="83">
        <f t="shared" si="58"/>
        <v>0</v>
      </c>
      <c r="H144" s="120"/>
      <c r="I144" s="120"/>
    </row>
    <row r="145" spans="1:9" x14ac:dyDescent="0.25">
      <c r="A145" s="20" t="s">
        <v>153</v>
      </c>
      <c r="B145" s="41" t="s">
        <v>146</v>
      </c>
      <c r="C145" s="61">
        <v>36655.5</v>
      </c>
      <c r="D145" s="82">
        <v>250000</v>
      </c>
      <c r="E145" s="100">
        <v>250000</v>
      </c>
      <c r="F145" s="83">
        <v>238887.61</v>
      </c>
      <c r="G145" s="83">
        <f t="shared" si="58"/>
        <v>95.555043999999995</v>
      </c>
      <c r="H145" s="120"/>
      <c r="I145" s="120"/>
    </row>
    <row r="146" spans="1:9" x14ac:dyDescent="0.25">
      <c r="A146" s="18" t="s">
        <v>109</v>
      </c>
      <c r="B146" s="41" t="s">
        <v>110</v>
      </c>
      <c r="C146" s="62">
        <f>SUM(C147)</f>
        <v>207714.5</v>
      </c>
      <c r="D146" s="75">
        <f t="shared" ref="D146:F146" si="59">SUM(D147)</f>
        <v>3200000</v>
      </c>
      <c r="E146" s="99">
        <f t="shared" si="59"/>
        <v>3454017</v>
      </c>
      <c r="F146" s="65">
        <f t="shared" si="59"/>
        <v>3454008</v>
      </c>
      <c r="G146" s="65">
        <f>F146/E146*100</f>
        <v>99.999739433824445</v>
      </c>
      <c r="H146" s="120"/>
      <c r="I146" s="120"/>
    </row>
    <row r="147" spans="1:9" ht="15.75" thickBot="1" x14ac:dyDescent="0.3">
      <c r="A147" s="20" t="s">
        <v>152</v>
      </c>
      <c r="B147" s="40" t="s">
        <v>111</v>
      </c>
      <c r="C147" s="57">
        <v>207714.5</v>
      </c>
      <c r="D147" s="84">
        <v>3200000</v>
      </c>
      <c r="E147" s="126">
        <v>3454017</v>
      </c>
      <c r="F147" s="85">
        <v>3454008</v>
      </c>
      <c r="G147" s="83">
        <f>F147/E147*100</f>
        <v>99.999739433824445</v>
      </c>
      <c r="H147" s="120"/>
      <c r="I147" s="120"/>
    </row>
    <row r="148" spans="1:9" ht="15.75" thickBot="1" x14ac:dyDescent="0.3">
      <c r="A148" s="15" t="s">
        <v>136</v>
      </c>
      <c r="B148" s="36" t="s">
        <v>147</v>
      </c>
      <c r="C148" s="58">
        <f>C149</f>
        <v>662782.77</v>
      </c>
      <c r="D148" s="77">
        <f t="shared" ref="D148:F148" si="60">D149</f>
        <v>2194183</v>
      </c>
      <c r="E148" s="130">
        <f t="shared" si="60"/>
        <v>969979</v>
      </c>
      <c r="F148" s="78">
        <f t="shared" si="60"/>
        <v>896267.42999999993</v>
      </c>
      <c r="G148" s="78">
        <f>F148/E148*100</f>
        <v>92.40070455133565</v>
      </c>
      <c r="H148" s="120"/>
      <c r="I148" s="120"/>
    </row>
    <row r="149" spans="1:9" ht="22.5" x14ac:dyDescent="0.25">
      <c r="A149" s="21" t="s">
        <v>137</v>
      </c>
      <c r="B149" s="38" t="s">
        <v>148</v>
      </c>
      <c r="C149" s="59">
        <f>SUM(C150)</f>
        <v>662782.77</v>
      </c>
      <c r="D149" s="79">
        <f t="shared" ref="D149:F149" si="61">SUM(D150)</f>
        <v>2194183</v>
      </c>
      <c r="E149" s="131">
        <f t="shared" si="61"/>
        <v>969979</v>
      </c>
      <c r="F149" s="80">
        <f t="shared" si="61"/>
        <v>896267.42999999993</v>
      </c>
      <c r="G149" s="80">
        <f>F149/E149*100</f>
        <v>92.40070455133565</v>
      </c>
      <c r="H149" s="120"/>
      <c r="I149" s="120"/>
    </row>
    <row r="150" spans="1:9" x14ac:dyDescent="0.25">
      <c r="A150" s="22" t="s">
        <v>138</v>
      </c>
      <c r="B150" s="27" t="s">
        <v>149</v>
      </c>
      <c r="C150" s="60">
        <f>C151+C153+C156+C159+C163</f>
        <v>662782.77</v>
      </c>
      <c r="D150" s="81">
        <f>D151+D153+D156+D159+D163</f>
        <v>2194183</v>
      </c>
      <c r="E150" s="132">
        <f>E151+E153+E156+E159+E163</f>
        <v>969979</v>
      </c>
      <c r="F150" s="67">
        <f t="shared" ref="F150" si="62">F151+F153+F156+F159+F163</f>
        <v>896267.42999999993</v>
      </c>
      <c r="G150" s="64">
        <f>F150/E150*100</f>
        <v>92.40070455133565</v>
      </c>
      <c r="H150" s="120"/>
      <c r="I150" s="120"/>
    </row>
    <row r="151" spans="1:9" x14ac:dyDescent="0.25">
      <c r="A151" s="23" t="s">
        <v>20</v>
      </c>
      <c r="B151" s="39" t="s">
        <v>21</v>
      </c>
      <c r="C151" s="52">
        <f>C152</f>
        <v>500068.91</v>
      </c>
      <c r="D151" s="75">
        <f t="shared" ref="D151:F151" si="63">D152</f>
        <v>1649900</v>
      </c>
      <c r="E151" s="99">
        <f t="shared" si="63"/>
        <v>717900</v>
      </c>
      <c r="F151" s="65">
        <f t="shared" si="63"/>
        <v>679627.77</v>
      </c>
      <c r="G151" s="65">
        <f>F151/E151*100</f>
        <v>94.668863351441715</v>
      </c>
      <c r="H151" s="120"/>
      <c r="I151" s="120"/>
    </row>
    <row r="152" spans="1:9" x14ac:dyDescent="0.25">
      <c r="A152" s="24" t="s">
        <v>22</v>
      </c>
      <c r="B152" s="39" t="s">
        <v>23</v>
      </c>
      <c r="C152" s="53">
        <v>500068.91</v>
      </c>
      <c r="D152" s="82">
        <v>1649900</v>
      </c>
      <c r="E152" s="100">
        <v>717900</v>
      </c>
      <c r="F152" s="83">
        <v>679627.77</v>
      </c>
      <c r="G152" s="83">
        <f>F152/E152*100</f>
        <v>94.668863351441715</v>
      </c>
      <c r="H152" s="120"/>
      <c r="I152" s="120"/>
    </row>
    <row r="153" spans="1:9" x14ac:dyDescent="0.25">
      <c r="A153" s="23" t="s">
        <v>29</v>
      </c>
      <c r="B153" s="39" t="s">
        <v>30</v>
      </c>
      <c r="C153" s="52">
        <f>C154+C155</f>
        <v>75033.63</v>
      </c>
      <c r="D153" s="75">
        <f>SUM(D154:D155)</f>
        <v>111783</v>
      </c>
      <c r="E153" s="99">
        <f>SUM(E154:E155)</f>
        <v>124779</v>
      </c>
      <c r="F153" s="65">
        <f t="shared" ref="F153" si="64">F154+F155</f>
        <v>96716.98</v>
      </c>
      <c r="G153" s="65">
        <f>F153/E153*100</f>
        <v>77.510622781076947</v>
      </c>
      <c r="H153" s="120"/>
      <c r="I153" s="120"/>
    </row>
    <row r="154" spans="1:9" x14ac:dyDescent="0.25">
      <c r="A154" s="24" t="s">
        <v>31</v>
      </c>
      <c r="B154" s="39" t="s">
        <v>32</v>
      </c>
      <c r="C154" s="53">
        <v>67617.53</v>
      </c>
      <c r="D154" s="82">
        <v>83735</v>
      </c>
      <c r="E154" s="100">
        <v>103735</v>
      </c>
      <c r="F154" s="83">
        <v>96716.98</v>
      </c>
      <c r="G154" s="83">
        <f t="shared" ref="G154:G155" si="65">F154/E154*100</f>
        <v>93.234665252807631</v>
      </c>
      <c r="H154" s="120"/>
      <c r="I154" s="120"/>
    </row>
    <row r="155" spans="1:9" x14ac:dyDescent="0.25">
      <c r="A155" s="24" t="s">
        <v>33</v>
      </c>
      <c r="B155" s="39" t="s">
        <v>145</v>
      </c>
      <c r="C155" s="53">
        <v>7416.1</v>
      </c>
      <c r="D155" s="82">
        <v>28048</v>
      </c>
      <c r="E155" s="100">
        <v>21044</v>
      </c>
      <c r="F155" s="83">
        <v>0</v>
      </c>
      <c r="G155" s="83">
        <f t="shared" si="65"/>
        <v>0</v>
      </c>
      <c r="H155" s="120"/>
      <c r="I155" s="120"/>
    </row>
    <row r="156" spans="1:9" x14ac:dyDescent="0.25">
      <c r="A156" s="18" t="s">
        <v>35</v>
      </c>
      <c r="B156" s="41" t="s">
        <v>36</v>
      </c>
      <c r="C156" s="62">
        <f>C157+C158</f>
        <v>65337.73</v>
      </c>
      <c r="D156" s="75">
        <f>D157+D158</f>
        <v>200000</v>
      </c>
      <c r="E156" s="99">
        <f>E157+E158</f>
        <v>120000</v>
      </c>
      <c r="F156" s="65">
        <f t="shared" ref="F156" si="66">F157+F158</f>
        <v>114235.18</v>
      </c>
      <c r="G156" s="65">
        <f>F156/E156*100</f>
        <v>95.195983333333317</v>
      </c>
      <c r="H156" s="120"/>
      <c r="I156" s="120"/>
    </row>
    <row r="157" spans="1:9" x14ac:dyDescent="0.25">
      <c r="A157" s="19" t="s">
        <v>37</v>
      </c>
      <c r="B157" s="39" t="s">
        <v>38</v>
      </c>
      <c r="C157" s="53">
        <v>50487.73</v>
      </c>
      <c r="D157" s="82">
        <v>100000</v>
      </c>
      <c r="E157" s="100">
        <v>60000</v>
      </c>
      <c r="F157" s="83">
        <v>106170.18</v>
      </c>
      <c r="G157" s="83">
        <f t="shared" ref="G157:G158" si="67">F157/E157*100</f>
        <v>176.95029999999997</v>
      </c>
      <c r="H157" s="120"/>
      <c r="I157" s="120"/>
    </row>
    <row r="158" spans="1:9" x14ac:dyDescent="0.25">
      <c r="A158" s="19" t="s">
        <v>41</v>
      </c>
      <c r="B158" s="39" t="s">
        <v>42</v>
      </c>
      <c r="C158" s="53">
        <v>14850</v>
      </c>
      <c r="D158" s="82">
        <v>100000</v>
      </c>
      <c r="E158" s="100">
        <v>60000</v>
      </c>
      <c r="F158" s="83">
        <v>8065</v>
      </c>
      <c r="G158" s="83">
        <f t="shared" si="67"/>
        <v>13.441666666666666</v>
      </c>
      <c r="H158" s="120"/>
      <c r="I158" s="120"/>
    </row>
    <row r="159" spans="1:9" x14ac:dyDescent="0.25">
      <c r="A159" s="18" t="s">
        <v>57</v>
      </c>
      <c r="B159" s="39" t="s">
        <v>58</v>
      </c>
      <c r="C159" s="52">
        <f>C162</f>
        <v>22342.5</v>
      </c>
      <c r="D159" s="75">
        <f>SUM(D161:D162)</f>
        <v>225000</v>
      </c>
      <c r="E159" s="99">
        <f>SUM(E161:E162)</f>
        <v>7300</v>
      </c>
      <c r="F159" s="65">
        <f>SUM(F160:F162)</f>
        <v>5687.5</v>
      </c>
      <c r="G159" s="65">
        <f>F159/E159*100</f>
        <v>77.910958904109577</v>
      </c>
      <c r="H159" s="120"/>
      <c r="I159" s="120"/>
    </row>
    <row r="160" spans="1:9" x14ac:dyDescent="0.25">
      <c r="A160" s="18" t="s">
        <v>63</v>
      </c>
      <c r="B160" s="39" t="s">
        <v>154</v>
      </c>
      <c r="C160" s="56"/>
      <c r="D160" s="82">
        <v>0</v>
      </c>
      <c r="E160" s="100">
        <v>0</v>
      </c>
      <c r="F160" s="83">
        <v>5687.5</v>
      </c>
      <c r="G160" s="83">
        <v>0</v>
      </c>
      <c r="H160" s="120"/>
      <c r="I160" s="120"/>
    </row>
    <row r="161" spans="1:9" x14ac:dyDescent="0.25">
      <c r="A161" s="18" t="s">
        <v>67</v>
      </c>
      <c r="B161" s="39" t="s">
        <v>68</v>
      </c>
      <c r="C161" s="56"/>
      <c r="D161" s="82">
        <v>100000</v>
      </c>
      <c r="E161" s="100">
        <v>0</v>
      </c>
      <c r="F161" s="83">
        <v>0</v>
      </c>
      <c r="G161" s="83">
        <v>0</v>
      </c>
      <c r="H161" s="120"/>
      <c r="I161" s="120"/>
    </row>
    <row r="162" spans="1:9" x14ac:dyDescent="0.25">
      <c r="A162" s="18" t="s">
        <v>71</v>
      </c>
      <c r="B162" s="39" t="s">
        <v>72</v>
      </c>
      <c r="C162" s="53">
        <v>22342.5</v>
      </c>
      <c r="D162" s="82">
        <v>125000</v>
      </c>
      <c r="E162" s="100">
        <v>7300</v>
      </c>
      <c r="F162" s="83">
        <v>0</v>
      </c>
      <c r="G162" s="83">
        <v>0</v>
      </c>
      <c r="H162" s="120"/>
      <c r="I162" s="120"/>
    </row>
    <row r="163" spans="1:9" x14ac:dyDescent="0.25">
      <c r="A163" s="18" t="s">
        <v>105</v>
      </c>
      <c r="B163" s="39" t="s">
        <v>106</v>
      </c>
      <c r="C163" s="52">
        <f>C164</f>
        <v>0</v>
      </c>
      <c r="D163" s="75">
        <f t="shared" ref="D163:F163" si="68">D164</f>
        <v>7500</v>
      </c>
      <c r="E163" s="99">
        <f t="shared" si="68"/>
        <v>0</v>
      </c>
      <c r="F163" s="65">
        <f t="shared" si="68"/>
        <v>0</v>
      </c>
      <c r="G163" s="65"/>
      <c r="H163" s="120"/>
      <c r="I163" s="120"/>
    </row>
    <row r="164" spans="1:9" ht="15.75" thickBot="1" x14ac:dyDescent="0.3">
      <c r="A164" s="115" t="s">
        <v>107</v>
      </c>
      <c r="B164" s="116" t="s">
        <v>108</v>
      </c>
      <c r="C164" s="54">
        <v>0</v>
      </c>
      <c r="D164" s="84">
        <v>7500</v>
      </c>
      <c r="E164" s="126">
        <v>0</v>
      </c>
      <c r="F164" s="85">
        <v>0</v>
      </c>
      <c r="G164" s="85">
        <v>0</v>
      </c>
      <c r="H164" s="120"/>
      <c r="I164" s="12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Izvršenje 2019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Ivašković</dc:creator>
  <cp:lastModifiedBy>Gordana Ivašković</cp:lastModifiedBy>
  <cp:lastPrinted>2020-02-24T10:35:04Z</cp:lastPrinted>
  <dcterms:created xsi:type="dcterms:W3CDTF">2019-01-11T09:42:47Z</dcterms:created>
  <dcterms:modified xsi:type="dcterms:W3CDTF">2020-02-24T12:06:24Z</dcterms:modified>
</cp:coreProperties>
</file>