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bveze 2021\Završni\"/>
    </mc:Choice>
  </mc:AlternateContent>
  <xr:revisionPtr revIDLastSave="0" documentId="13_ncr:1_{AC5EDC19-20C4-4188-9CD9-7870413A42C7}" xr6:coauthVersionLast="36" xr6:coauthVersionMax="36" xr10:uidLastSave="{00000000-0000-0000-0000-000000000000}"/>
  <bookViews>
    <workbookView xWindow="0" yWindow="0" windowWidth="21570" windowHeight="7380" xr2:uid="{375554EF-C6F7-417C-B7CF-EE213B7232EE}"/>
  </bookViews>
  <sheets>
    <sheet name="izvršenje ekonom.kla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" i="2" l="1"/>
  <c r="G80" i="2"/>
  <c r="G81" i="2"/>
  <c r="C69" i="2"/>
  <c r="D69" i="2"/>
  <c r="E69" i="2"/>
  <c r="F69" i="2"/>
  <c r="D91" i="2"/>
  <c r="H166" i="2" l="1"/>
  <c r="F165" i="2"/>
  <c r="E165" i="2"/>
  <c r="D165" i="2"/>
  <c r="C165" i="2"/>
  <c r="E167" i="2"/>
  <c r="H66" i="2"/>
  <c r="F65" i="2"/>
  <c r="E65" i="2"/>
  <c r="D65" i="2"/>
  <c r="C65" i="2"/>
  <c r="H65" i="2" l="1"/>
  <c r="H165" i="2"/>
  <c r="C114" i="2"/>
  <c r="C170" i="2"/>
  <c r="C15" i="2" l="1"/>
  <c r="G11" i="2"/>
  <c r="H11" i="2"/>
  <c r="F157" i="2" l="1"/>
  <c r="H154" i="2" l="1"/>
  <c r="H155" i="2"/>
  <c r="H156" i="2"/>
  <c r="H153" i="2"/>
  <c r="H151" i="2"/>
  <c r="H150" i="2"/>
  <c r="H142" i="2"/>
  <c r="H143" i="2"/>
  <c r="H144" i="2"/>
  <c r="H145" i="2"/>
  <c r="H146" i="2"/>
  <c r="H147" i="2"/>
  <c r="H148" i="2"/>
  <c r="H141" i="2"/>
  <c r="H139" i="2"/>
  <c r="H138" i="2"/>
  <c r="H135" i="2"/>
  <c r="H136" i="2"/>
  <c r="H131" i="2"/>
  <c r="H134" i="2"/>
  <c r="H129" i="2"/>
  <c r="H127" i="2"/>
  <c r="H126" i="2"/>
  <c r="H68" i="2" l="1"/>
  <c r="H61" i="2"/>
  <c r="H53" i="2"/>
  <c r="H54" i="2"/>
  <c r="H55" i="2"/>
  <c r="H56" i="2"/>
  <c r="H57" i="2"/>
  <c r="H58" i="2"/>
  <c r="H52" i="2"/>
  <c r="H50" i="2"/>
  <c r="H42" i="2"/>
  <c r="H43" i="2"/>
  <c r="H44" i="2"/>
  <c r="H45" i="2"/>
  <c r="H46" i="2"/>
  <c r="H47" i="2"/>
  <c r="H48" i="2"/>
  <c r="H41" i="2"/>
  <c r="H36" i="2"/>
  <c r="H37" i="2"/>
  <c r="H38" i="2"/>
  <c r="H39" i="2"/>
  <c r="H35" i="2"/>
  <c r="H33" i="2"/>
  <c r="H31" i="2"/>
  <c r="H32" i="2"/>
  <c r="H30" i="2"/>
  <c r="H27" i="2"/>
  <c r="H25" i="2"/>
  <c r="H23" i="2"/>
  <c r="H22" i="2"/>
  <c r="H106" i="2"/>
  <c r="H102" i="2"/>
  <c r="H73" i="2"/>
  <c r="G73" i="2"/>
  <c r="H178" i="2"/>
  <c r="H175" i="2"/>
  <c r="H172" i="2"/>
  <c r="H173" i="2"/>
  <c r="H171" i="2"/>
  <c r="G176" i="2"/>
  <c r="G171" i="2"/>
  <c r="H168" i="2"/>
  <c r="G168" i="2"/>
  <c r="H164" i="2"/>
  <c r="H163" i="2"/>
  <c r="G163" i="2"/>
  <c r="G156" i="2"/>
  <c r="G153" i="2"/>
  <c r="G151" i="2"/>
  <c r="G150" i="2"/>
  <c r="G142" i="2"/>
  <c r="G143" i="2"/>
  <c r="G144" i="2"/>
  <c r="G145" i="2"/>
  <c r="G146" i="2"/>
  <c r="G147" i="2"/>
  <c r="G148" i="2"/>
  <c r="G141" i="2"/>
  <c r="G139" i="2"/>
  <c r="G138" i="2"/>
  <c r="G135" i="2"/>
  <c r="G136" i="2"/>
  <c r="G134" i="2"/>
  <c r="G131" i="2"/>
  <c r="G129" i="2"/>
  <c r="G127" i="2"/>
  <c r="G126" i="2"/>
  <c r="H118" i="2"/>
  <c r="H119" i="2"/>
  <c r="H117" i="2"/>
  <c r="G118" i="2"/>
  <c r="G117" i="2"/>
  <c r="H115" i="2"/>
  <c r="G101" i="2"/>
  <c r="H93" i="2"/>
  <c r="H94" i="2"/>
  <c r="H92" i="2"/>
  <c r="H84" i="2"/>
  <c r="H85" i="2"/>
  <c r="H86" i="2"/>
  <c r="H83" i="2"/>
  <c r="G93" i="2"/>
  <c r="G94" i="2"/>
  <c r="G92" i="2"/>
  <c r="G84" i="2"/>
  <c r="G85" i="2"/>
  <c r="G86" i="2"/>
  <c r="G83" i="2"/>
  <c r="H81" i="2"/>
  <c r="G76" i="2"/>
  <c r="H76" i="2"/>
  <c r="G68" i="2"/>
  <c r="G61" i="2"/>
  <c r="G53" i="2"/>
  <c r="G54" i="2"/>
  <c r="G55" i="2"/>
  <c r="G56" i="2"/>
  <c r="G58" i="2"/>
  <c r="G52" i="2"/>
  <c r="G42" i="2"/>
  <c r="G43" i="2"/>
  <c r="G44" i="2"/>
  <c r="G45" i="2"/>
  <c r="G46" i="2"/>
  <c r="G47" i="2"/>
  <c r="G48" i="2"/>
  <c r="G41" i="2"/>
  <c r="G36" i="2"/>
  <c r="G37" i="2"/>
  <c r="G38" i="2"/>
  <c r="G39" i="2"/>
  <c r="G35" i="2"/>
  <c r="G31" i="2"/>
  <c r="G32" i="2"/>
  <c r="G30" i="2"/>
  <c r="G27" i="2"/>
  <c r="G25" i="2"/>
  <c r="G23" i="2"/>
  <c r="G22" i="2"/>
  <c r="H10" i="2"/>
  <c r="G10" i="2"/>
  <c r="C179" i="2"/>
  <c r="C174" i="2"/>
  <c r="C167" i="2"/>
  <c r="C162" i="2"/>
  <c r="C157" i="2"/>
  <c r="C152" i="2"/>
  <c r="C149" i="2"/>
  <c r="C140" i="2"/>
  <c r="C137" i="2"/>
  <c r="C133" i="2"/>
  <c r="C130" i="2"/>
  <c r="C128" i="2"/>
  <c r="C125" i="2"/>
  <c r="C120" i="2"/>
  <c r="C116" i="2"/>
  <c r="C107" i="2"/>
  <c r="C104" i="2"/>
  <c r="C100" i="2"/>
  <c r="C96" i="2"/>
  <c r="C91" i="2"/>
  <c r="C89" i="2"/>
  <c r="C87" i="2"/>
  <c r="C82" i="2"/>
  <c r="C80" i="2"/>
  <c r="C75" i="2"/>
  <c r="C74" i="2" s="1"/>
  <c r="C72" i="2"/>
  <c r="C71" i="2" s="1"/>
  <c r="C67" i="2"/>
  <c r="C63" i="2"/>
  <c r="C59" i="2"/>
  <c r="C51" i="2"/>
  <c r="C49" i="2"/>
  <c r="C40" i="2"/>
  <c r="C34" i="2"/>
  <c r="C29" i="2"/>
  <c r="C26" i="2"/>
  <c r="C24" i="2"/>
  <c r="C21" i="2"/>
  <c r="D179" i="2"/>
  <c r="D174" i="2"/>
  <c r="D170" i="2"/>
  <c r="D167" i="2"/>
  <c r="D162" i="2"/>
  <c r="D157" i="2"/>
  <c r="D152" i="2"/>
  <c r="D149" i="2"/>
  <c r="D140" i="2"/>
  <c r="D137" i="2"/>
  <c r="D133" i="2"/>
  <c r="D130" i="2"/>
  <c r="D128" i="2"/>
  <c r="D125" i="2"/>
  <c r="D120" i="2"/>
  <c r="D116" i="2"/>
  <c r="D114" i="2"/>
  <c r="D107" i="2"/>
  <c r="D104" i="2"/>
  <c r="D100" i="2"/>
  <c r="D96" i="2"/>
  <c r="D89" i="2"/>
  <c r="D87" i="2"/>
  <c r="D82" i="2"/>
  <c r="D80" i="2"/>
  <c r="D75" i="2"/>
  <c r="D74" i="2" s="1"/>
  <c r="D13" i="2" s="1"/>
  <c r="D72" i="2"/>
  <c r="D71" i="2" s="1"/>
  <c r="D12" i="2" s="1"/>
  <c r="D15" i="2" s="1"/>
  <c r="D67" i="2"/>
  <c r="D63" i="2"/>
  <c r="D59" i="2"/>
  <c r="D51" i="2"/>
  <c r="D49" i="2"/>
  <c r="D40" i="2"/>
  <c r="D34" i="2"/>
  <c r="D29" i="2"/>
  <c r="D26" i="2"/>
  <c r="D24" i="2"/>
  <c r="D21" i="2"/>
  <c r="F179" i="2"/>
  <c r="E179" i="2"/>
  <c r="F174" i="2"/>
  <c r="E174" i="2"/>
  <c r="F170" i="2"/>
  <c r="G170" i="2" s="1"/>
  <c r="E170" i="2"/>
  <c r="F167" i="2"/>
  <c r="H167" i="2" s="1"/>
  <c r="F162" i="2"/>
  <c r="E162" i="2"/>
  <c r="E161" i="2" s="1"/>
  <c r="E157" i="2"/>
  <c r="F152" i="2"/>
  <c r="E152" i="2"/>
  <c r="F149" i="2"/>
  <c r="E149" i="2"/>
  <c r="F140" i="2"/>
  <c r="E140" i="2"/>
  <c r="F137" i="2"/>
  <c r="E137" i="2"/>
  <c r="F133" i="2"/>
  <c r="E133" i="2"/>
  <c r="F130" i="2"/>
  <c r="E130" i="2"/>
  <c r="F128" i="2"/>
  <c r="E128" i="2"/>
  <c r="F125" i="2"/>
  <c r="E125" i="2"/>
  <c r="F120" i="2"/>
  <c r="E120" i="2"/>
  <c r="F116" i="2"/>
  <c r="E116" i="2"/>
  <c r="F114" i="2"/>
  <c r="E114" i="2"/>
  <c r="F107" i="2"/>
  <c r="E107" i="2"/>
  <c r="E14" i="2" s="1"/>
  <c r="E15" i="2" s="1"/>
  <c r="F104" i="2"/>
  <c r="H104" i="2" s="1"/>
  <c r="E104" i="2"/>
  <c r="F100" i="2"/>
  <c r="F98" i="2" s="1"/>
  <c r="E100" i="2"/>
  <c r="F96" i="2"/>
  <c r="E96" i="2"/>
  <c r="F91" i="2"/>
  <c r="E91" i="2"/>
  <c r="E89" i="2"/>
  <c r="F87" i="2"/>
  <c r="E87" i="2"/>
  <c r="F82" i="2"/>
  <c r="E82" i="2"/>
  <c r="F80" i="2"/>
  <c r="E80" i="2"/>
  <c r="F75" i="2"/>
  <c r="F74" i="2" s="1"/>
  <c r="E75" i="2"/>
  <c r="E74" i="2" s="1"/>
  <c r="F72" i="2"/>
  <c r="F71" i="2" s="1"/>
  <c r="F12" i="2" s="1"/>
  <c r="E72" i="2"/>
  <c r="E71" i="2" s="1"/>
  <c r="F67" i="2"/>
  <c r="E67" i="2"/>
  <c r="F63" i="2"/>
  <c r="E63" i="2"/>
  <c r="F59" i="2"/>
  <c r="E59" i="2"/>
  <c r="F51" i="2"/>
  <c r="E51" i="2"/>
  <c r="F49" i="2"/>
  <c r="E49" i="2"/>
  <c r="F40" i="2"/>
  <c r="E40" i="2"/>
  <c r="F34" i="2"/>
  <c r="E34" i="2"/>
  <c r="F29" i="2"/>
  <c r="E29" i="2"/>
  <c r="F26" i="2"/>
  <c r="E26" i="2"/>
  <c r="F24" i="2"/>
  <c r="E24" i="2"/>
  <c r="F21" i="2"/>
  <c r="E21" i="2"/>
  <c r="G125" i="2" l="1"/>
  <c r="F20" i="2"/>
  <c r="G67" i="2"/>
  <c r="H114" i="2"/>
  <c r="H116" i="2"/>
  <c r="F99" i="2"/>
  <c r="H125" i="2"/>
  <c r="H67" i="2"/>
  <c r="G133" i="2"/>
  <c r="H49" i="2"/>
  <c r="F13" i="2"/>
  <c r="G13" i="2" s="1"/>
  <c r="H75" i="2"/>
  <c r="G24" i="2"/>
  <c r="C113" i="2"/>
  <c r="E20" i="2"/>
  <c r="E19" i="2" s="1"/>
  <c r="H130" i="2"/>
  <c r="D161" i="2"/>
  <c r="D160" i="2" s="1"/>
  <c r="D159" i="2" s="1"/>
  <c r="D113" i="2"/>
  <c r="D112" i="2" s="1"/>
  <c r="D111" i="2" s="1"/>
  <c r="D99" i="2"/>
  <c r="D79" i="2"/>
  <c r="D78" i="2" s="1"/>
  <c r="H152" i="2"/>
  <c r="G152" i="2"/>
  <c r="G149" i="2"/>
  <c r="H149" i="2"/>
  <c r="G140" i="2"/>
  <c r="H140" i="2"/>
  <c r="G137" i="2"/>
  <c r="H137" i="2"/>
  <c r="G174" i="2"/>
  <c r="H174" i="2"/>
  <c r="F161" i="2"/>
  <c r="H170" i="2"/>
  <c r="G167" i="2"/>
  <c r="H162" i="2"/>
  <c r="G162" i="2"/>
  <c r="H133" i="2"/>
  <c r="G130" i="2"/>
  <c r="G128" i="2"/>
  <c r="H128" i="2"/>
  <c r="H59" i="2"/>
  <c r="G59" i="2"/>
  <c r="H51" i="2"/>
  <c r="G51" i="2"/>
  <c r="G40" i="2"/>
  <c r="H40" i="2"/>
  <c r="G34" i="2"/>
  <c r="H34" i="2"/>
  <c r="H26" i="2"/>
  <c r="G26" i="2"/>
  <c r="H24" i="2"/>
  <c r="H91" i="2"/>
  <c r="G91" i="2"/>
  <c r="G82" i="2"/>
  <c r="H82" i="2"/>
  <c r="H80" i="2"/>
  <c r="G104" i="2"/>
  <c r="H100" i="2"/>
  <c r="G116" i="2"/>
  <c r="E113" i="2"/>
  <c r="H29" i="2"/>
  <c r="H21" i="2"/>
  <c r="G74" i="2"/>
  <c r="G71" i="2"/>
  <c r="H71" i="2"/>
  <c r="G12" i="2"/>
  <c r="H12" i="2"/>
  <c r="H72" i="2"/>
  <c r="C161" i="2"/>
  <c r="C124" i="2"/>
  <c r="C123" i="2" s="1"/>
  <c r="C122" i="2" s="1"/>
  <c r="C99" i="2"/>
  <c r="C98" i="2" s="1"/>
  <c r="G98" i="2" s="1"/>
  <c r="G100" i="2"/>
  <c r="C79" i="2"/>
  <c r="G72" i="2"/>
  <c r="C20" i="2"/>
  <c r="C19" i="2" s="1"/>
  <c r="G75" i="2"/>
  <c r="H74" i="2"/>
  <c r="G29" i="2"/>
  <c r="G21" i="2"/>
  <c r="D20" i="2"/>
  <c r="D19" i="2" s="1"/>
  <c r="E99" i="2"/>
  <c r="F113" i="2"/>
  <c r="F112" i="2" s="1"/>
  <c r="F111" i="2" s="1"/>
  <c r="E79" i="2"/>
  <c r="E124" i="2"/>
  <c r="E123" i="2" s="1"/>
  <c r="E122" i="2" s="1"/>
  <c r="D124" i="2"/>
  <c r="D123" i="2" s="1"/>
  <c r="D122" i="2" s="1"/>
  <c r="D98" i="2"/>
  <c r="F124" i="2"/>
  <c r="F79" i="2"/>
  <c r="H13" i="2" l="1"/>
  <c r="F15" i="2"/>
  <c r="E160" i="2"/>
  <c r="H161" i="2"/>
  <c r="G79" i="2"/>
  <c r="H113" i="2"/>
  <c r="E112" i="2"/>
  <c r="H112" i="2" s="1"/>
  <c r="E98" i="2"/>
  <c r="H98" i="2" s="1"/>
  <c r="H99" i="2"/>
  <c r="E78" i="2"/>
  <c r="H79" i="2"/>
  <c r="C160" i="2"/>
  <c r="G161" i="2"/>
  <c r="C112" i="2"/>
  <c r="G113" i="2"/>
  <c r="G99" i="2"/>
  <c r="C78" i="2"/>
  <c r="H124" i="2"/>
  <c r="G124" i="2"/>
  <c r="F19" i="2"/>
  <c r="H20" i="2"/>
  <c r="G20" i="2"/>
  <c r="F160" i="2"/>
  <c r="F159" i="2" s="1"/>
  <c r="D18" i="2"/>
  <c r="D17" i="2" s="1"/>
  <c r="F78" i="2"/>
  <c r="F123" i="2"/>
  <c r="E111" i="2" l="1"/>
  <c r="H111" i="2" s="1"/>
  <c r="H160" i="2"/>
  <c r="E159" i="2"/>
  <c r="H159" i="2" s="1"/>
  <c r="H78" i="2"/>
  <c r="G78" i="2"/>
  <c r="E18" i="2"/>
  <c r="G160" i="2"/>
  <c r="C159" i="2"/>
  <c r="G159" i="2" s="1"/>
  <c r="G112" i="2"/>
  <c r="C111" i="2"/>
  <c r="G111" i="2" s="1"/>
  <c r="C18" i="2"/>
  <c r="G123" i="2"/>
  <c r="H123" i="2"/>
  <c r="H8" i="2"/>
  <c r="G8" i="2"/>
  <c r="G19" i="2"/>
  <c r="H19" i="2"/>
  <c r="F18" i="2"/>
  <c r="F122" i="2"/>
  <c r="E17" i="2" l="1"/>
  <c r="C17" i="2"/>
  <c r="H122" i="2"/>
  <c r="G122" i="2"/>
  <c r="H9" i="2"/>
  <c r="G9" i="2"/>
  <c r="H18" i="2"/>
  <c r="G18" i="2"/>
  <c r="F17" i="2"/>
  <c r="H17" i="2" l="1"/>
  <c r="G17" i="2"/>
  <c r="G15" i="2"/>
  <c r="H15" i="2"/>
</calcChain>
</file>

<file path=xl/sharedStrings.xml><?xml version="1.0" encoding="utf-8"?>
<sst xmlns="http://schemas.openxmlformats.org/spreadsheetml/2006/main" count="357" uniqueCount="173">
  <si>
    <t/>
  </si>
  <si>
    <t>06030</t>
  </si>
  <si>
    <t>AGENCIJA ZA PLAĆANJA U POLJOPRIVREDI, RIBARSTVU I RURALNOM RAZVOJU</t>
  </si>
  <si>
    <t>11</t>
  </si>
  <si>
    <t>Opći prihodi i primici</t>
  </si>
  <si>
    <t>12+565</t>
  </si>
  <si>
    <t>EAFRD</t>
  </si>
  <si>
    <t>12+564</t>
  </si>
  <si>
    <t>EFPR</t>
  </si>
  <si>
    <t>31</t>
  </si>
  <si>
    <t>Vlastiti prihodi</t>
  </si>
  <si>
    <t>51</t>
  </si>
  <si>
    <t>Pomoći EU</t>
  </si>
  <si>
    <t>559</t>
  </si>
  <si>
    <t>Ostale refundacije iz sredstava EU</t>
  </si>
  <si>
    <t>Kontrola zbroja</t>
  </si>
  <si>
    <t>06005</t>
  </si>
  <si>
    <t>Ministarstvo poljoprivrede</t>
  </si>
  <si>
    <t>Agencija za plaćanja u poljoprivredi, ribarstvu i ruralnom razvoju</t>
  </si>
  <si>
    <t>3001</t>
  </si>
  <si>
    <t>UPRAVLJANJE POLJOPRIVREDOM, RIBARSTVOM I RURALNIM RAZVOJEM</t>
  </si>
  <si>
    <t>A841001</t>
  </si>
  <si>
    <t>ADMINISTRACIJA I UPRAVLJANJE AGENCIJE ZA PLAĆANJA U POLJOPRI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</si>
  <si>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</si>
  <si>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</si>
  <si>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</si>
  <si>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</si>
  <si>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</si>
  <si>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</si>
  <si>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</si>
  <si>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</si>
  <si>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</si>
  <si>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</si>
  <si>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</si>
  <si>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</si>
  <si>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</si>
  <si>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</si>
  <si>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 enosti</t>
  </si>
  <si>
    <t>321</t>
  </si>
  <si>
    <t>Naknade troškova zaposlenima</t>
  </si>
  <si>
    <t>3211</t>
  </si>
  <si>
    <t>Službena putovanja</t>
  </si>
  <si>
    <t>3212</t>
  </si>
  <si>
    <t>Naknade za prijevoz, za rad na terenu i odvojeni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</si>
  <si>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</si>
  <si>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</si>
  <si>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</si>
  <si>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</si>
  <si>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</si>
  <si>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</si>
  <si>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</si>
  <si>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</si>
  <si>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</si>
  <si>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</si>
  <si>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</si>
  <si>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</si>
  <si>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</si>
  <si>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</si>
  <si>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</si>
  <si>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</si>
  <si>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</si>
  <si>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</si>
  <si>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</si>
  <si>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</si>
  <si>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</si>
  <si>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</si>
  <si>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</si>
  <si>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</si>
  <si>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</si>
  <si>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</si>
  <si>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</si>
  <si>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</si>
  <si>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</si>
  <si>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</si>
  <si>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</si>
  <si>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</si>
  <si>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</si>
  <si>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</si>
  <si>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</si>
  <si>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</si>
  <si>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</si>
  <si>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</si>
  <si>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</si>
  <si>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</si>
  <si>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predstavn.i izvršnih tijela, povje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</si>
  <si>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</si>
  <si>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</si>
  <si>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</si>
  <si>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</si>
  <si>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</si>
  <si>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</si>
  <si>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</si>
  <si>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</si>
  <si>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</si>
  <si>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</si>
  <si>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</si>
  <si>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</si>
  <si>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</si>
  <si>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</si>
  <si>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</si>
  <si>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</si>
  <si>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</si>
  <si>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</si>
  <si>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</si>
  <si>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372</t>
  </si>
  <si>
    <t>Ostale naknade građ.i kućan.iz proračuna</t>
  </si>
  <si>
    <t>3721</t>
  </si>
  <si>
    <t>Naknade građanima i kućanstvima u novcu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</si>
  <si>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</si>
  <si>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</si>
  <si>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</si>
  <si>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</si>
  <si>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</si>
  <si>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</si>
  <si>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</si>
  <si>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</si>
  <si>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3222</t>
  </si>
  <si>
    <t>Materijal i sirovine</t>
  </si>
  <si>
    <t>K841002</t>
  </si>
  <si>
    <t>INFORMATIZACIJA</t>
  </si>
  <si>
    <t>3238</t>
  </si>
  <si>
    <t>Računalne usluge</t>
  </si>
  <si>
    <t>412</t>
  </si>
  <si>
    <t>Nematerijalna imovina</t>
  </si>
  <si>
    <t>4123</t>
  </si>
  <si>
    <t>Licence</t>
  </si>
  <si>
    <t>4222</t>
  </si>
  <si>
    <t>Komunikacijska oprema</t>
  </si>
  <si>
    <t>4223</t>
  </si>
  <si>
    <t>Oprema za održavanje i zaštitu</t>
  </si>
  <si>
    <t>4225</t>
  </si>
  <si>
    <t>Instrumenti, uređaji, strojevi</t>
  </si>
  <si>
    <t>426</t>
  </si>
  <si>
    <t>Nemat. proizvedena imovina</t>
  </si>
  <si>
    <t>4262</t>
  </si>
  <si>
    <t>Ulag.u račun. programe</t>
  </si>
  <si>
    <t>A841007</t>
  </si>
  <si>
    <t>ORGANIZACIJA MEĐUNARODNIH DOGAĐANJA</t>
  </si>
  <si>
    <t>3002</t>
  </si>
  <si>
    <t>POLJOPRIVREDA</t>
  </si>
  <si>
    <t>K650068</t>
  </si>
  <si>
    <t>USPOSTAVA IACS-LPIS</t>
  </si>
  <si>
    <t>Instrumenti, uređaji i strojevi</t>
  </si>
  <si>
    <t>3004</t>
  </si>
  <si>
    <t>RURALNI RAZVOJ</t>
  </si>
  <si>
    <t>A841005</t>
  </si>
  <si>
    <t>TEHNIČKA POMOĆ - PROGRAM RURALNOG RAZVOJA</t>
  </si>
  <si>
    <t>Sredstva učešća za pomoći +EAFRD</t>
  </si>
  <si>
    <t>Doprinosi za obvezno osiguranje u slučaju nezaposlenosti</t>
  </si>
  <si>
    <t>3005</t>
  </si>
  <si>
    <t>RIBARSTVO</t>
  </si>
  <si>
    <t>A841006</t>
  </si>
  <si>
    <t>TEHNIČKA POMOĆ -OPERATIVNI PROGRAM U POMORSTVU I RIBARSTVU</t>
  </si>
  <si>
    <t>Sredstva učešća za pomoći +EFPR</t>
  </si>
  <si>
    <t>Tekući proračun</t>
  </si>
  <si>
    <t>7=6/3*100</t>
  </si>
  <si>
    <t>8=6/5*100</t>
  </si>
  <si>
    <t>INDEKS</t>
  </si>
  <si>
    <t>12</t>
  </si>
  <si>
    <t>564</t>
  </si>
  <si>
    <t>565</t>
  </si>
  <si>
    <t>Sredstva učešća za pomoći</t>
  </si>
  <si>
    <t>Izvršenje  na dan 31.12.2020.</t>
  </si>
  <si>
    <t>Proračun 2021 NN 124/20</t>
  </si>
  <si>
    <t>Izvršenje  na dan 31.12.2021</t>
  </si>
  <si>
    <t>383</t>
  </si>
  <si>
    <t>3833</t>
  </si>
  <si>
    <t>Naknade štete zaposlenicima</t>
  </si>
  <si>
    <t>Kazne, penali i naknade šteta</t>
  </si>
  <si>
    <t>52</t>
  </si>
  <si>
    <t>Ostale pomoći i darovnice</t>
  </si>
  <si>
    <t>Ostale pomoći darovnice</t>
  </si>
  <si>
    <t>IZVRŠENJE PRORAČUNA ZA 2021.G. PO PROGRAMSKOJ I EKONOMSKOJ KLASIFIKACIJI TE IZVORIMA FINANCIRANJA AGENCIJE ZA PLAĆANJA U POLJOPRIVREDI, RIBARSTVU I RURALNOM RAZVOJU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</si>
</sst>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- &quot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" fontId="2" fillId="2" borderId="5" applyNumberFormat="0" applyProtection="0">
      <alignment horizontal="left" vertical="center" indent="1" justifyLastLine="1"/>
    </xf>
    <xf numFmtId="4" fontId="2" fillId="2" borderId="5" applyNumberFormat="0" applyProtection="0">
      <alignment horizontal="left" vertical="center" indent="1" justifyLastLine="1"/>
    </xf>
    <xf numFmtId="4" fontId="2" fillId="5" borderId="5" applyNumberFormat="0" applyProtection="0">
      <alignment horizontal="right" vertical="center"/>
    </xf>
    <xf numFmtId="0" fontId="2" fillId="6" borderId="5" applyNumberFormat="0" applyProtection="0">
      <alignment horizontal="left" vertical="center" indent="1" justifyLastLine="1"/>
    </xf>
    <xf numFmtId="4" fontId="2" fillId="7" borderId="5" applyNumberFormat="0" applyProtection="0">
      <alignment vertical="center"/>
    </xf>
    <xf numFmtId="0" fontId="2" fillId="10" borderId="5" applyNumberFormat="0" applyProtection="0">
      <alignment horizontal="left" vertical="center" indent="1" justifyLastLine="1"/>
    </xf>
    <xf numFmtId="0" fontId="2" fillId="12" borderId="5" applyNumberFormat="0" applyProtection="0">
      <alignment horizontal="left" vertical="center" indent="1" justifyLastLine="1"/>
    </xf>
    <xf numFmtId="0" fontId="2" fillId="14" borderId="5" applyNumberFormat="0" applyProtection="0">
      <alignment horizontal="left" vertical="center" indent="1" justifyLastLine="1"/>
    </xf>
  </cellStyleXfs>
  <cellXfs count="179">
    <xf numFmtId="0" fontId="0" fillId="0" borderId="0" xfId="0"/>
    <xf numFmtId="4" fontId="0" fillId="0" borderId="1" xfId="0" applyNumberFormat="1" applyBorder="1"/>
    <xf numFmtId="4" fontId="0" fillId="0" borderId="0" xfId="0" applyNumberFormat="1"/>
    <xf numFmtId="0" fontId="2" fillId="3" borderId="2" xfId="1" quotePrefix="1" applyNumberFormat="1" applyFill="1" applyBorder="1">
      <alignment horizontal="left" vertical="center" indent="1" justifyLastLine="1"/>
    </xf>
    <xf numFmtId="0" fontId="2" fillId="3" borderId="6" xfId="1" quotePrefix="1" applyNumberFormat="1" applyFill="1" applyBorder="1" applyAlignment="1">
      <alignment horizontal="left" vertical="center" wrapText="1" justifyLastLine="1"/>
    </xf>
    <xf numFmtId="49" fontId="4" fillId="4" borderId="2" xfId="2" quotePrefix="1" applyNumberFormat="1" applyFont="1" applyFill="1" applyBorder="1" applyAlignment="1">
      <alignment horizontal="center" vertical="center" wrapText="1" justifyLastLine="1"/>
    </xf>
    <xf numFmtId="49" fontId="4" fillId="4" borderId="4" xfId="2" quotePrefix="1" applyNumberFormat="1" applyFont="1" applyFill="1" applyBorder="1" applyAlignment="1">
      <alignment horizontal="center" vertical="center" wrapText="1" justifyLastLine="1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4" fillId="4" borderId="2" xfId="3" quotePrefix="1" applyNumberFormat="1" applyFont="1" applyFill="1" applyBorder="1" applyAlignment="1">
      <alignment horizontal="center" vertical="center"/>
    </xf>
    <xf numFmtId="3" fontId="4" fillId="4" borderId="4" xfId="3" quotePrefix="1" applyNumberFormat="1" applyFont="1" applyFill="1" applyBorder="1" applyAlignment="1">
      <alignment horizontal="center" vertical="center"/>
    </xf>
    <xf numFmtId="3" fontId="4" fillId="3" borderId="8" xfId="3" quotePrefix="1" applyNumberFormat="1" applyFont="1" applyFill="1" applyBorder="1" applyAlignment="1">
      <alignment horizontal="center" vertical="center"/>
    </xf>
    <xf numFmtId="3" fontId="4" fillId="3" borderId="4" xfId="3" quotePrefix="1" applyNumberFormat="1" applyFont="1" applyFill="1" applyBorder="1" applyAlignment="1">
      <alignment horizontal="center" vertical="center"/>
    </xf>
    <xf numFmtId="164" fontId="5" fillId="6" borderId="9" xfId="4" quotePrefix="1" applyNumberFormat="1" applyFont="1" applyBorder="1" applyAlignment="1">
      <alignment horizontal="left" vertical="center" indent="2" justifyLastLine="1"/>
    </xf>
    <xf numFmtId="0" fontId="5" fillId="6" borderId="10" xfId="4" quotePrefix="1" applyFont="1" applyBorder="1" applyAlignment="1">
      <alignment horizontal="left" vertical="center" wrapText="1" justifyLastLine="1"/>
    </xf>
    <xf numFmtId="4" fontId="6" fillId="8" borderId="11" xfId="0" applyNumberFormat="1" applyFont="1" applyFill="1" applyBorder="1" applyAlignment="1">
      <alignment vertical="center"/>
    </xf>
    <xf numFmtId="4" fontId="6" fillId="8" borderId="12" xfId="0" applyNumberFormat="1" applyFont="1" applyFill="1" applyBorder="1" applyAlignment="1">
      <alignment vertical="center"/>
    </xf>
    <xf numFmtId="4" fontId="7" fillId="8" borderId="13" xfId="0" applyNumberFormat="1" applyFont="1" applyFill="1" applyBorder="1" applyAlignment="1">
      <alignment vertical="center"/>
    </xf>
    <xf numFmtId="4" fontId="7" fillId="8" borderId="14" xfId="0" applyNumberFormat="1" applyFont="1" applyFill="1" applyBorder="1" applyAlignment="1">
      <alignment vertical="center"/>
    </xf>
    <xf numFmtId="164" fontId="5" fillId="9" borderId="15" xfId="4" quotePrefix="1" applyNumberFormat="1" applyFont="1" applyFill="1" applyBorder="1" applyAlignment="1">
      <alignment horizontal="left" vertical="center" indent="2" justifyLastLine="1"/>
    </xf>
    <xf numFmtId="0" fontId="2" fillId="9" borderId="16" xfId="6" quotePrefix="1" applyFill="1" applyBorder="1" applyAlignment="1">
      <alignment horizontal="left" vertical="center" wrapText="1" justifyLastLine="1"/>
    </xf>
    <xf numFmtId="4" fontId="6" fillId="9" borderId="15" xfId="0" applyNumberFormat="1" applyFont="1" applyFill="1" applyBorder="1"/>
    <xf numFmtId="4" fontId="6" fillId="9" borderId="18" xfId="0" applyNumberFormat="1" applyFont="1" applyFill="1" applyBorder="1"/>
    <xf numFmtId="4" fontId="7" fillId="9" borderId="19" xfId="0" applyNumberFormat="1" applyFont="1" applyFill="1" applyBorder="1"/>
    <xf numFmtId="2" fontId="7" fillId="9" borderId="18" xfId="0" applyNumberFormat="1" applyFont="1" applyFill="1" applyBorder="1"/>
    <xf numFmtId="164" fontId="5" fillId="11" borderId="20" xfId="4" quotePrefix="1" applyNumberFormat="1" applyFont="1" applyFill="1" applyBorder="1" applyAlignment="1">
      <alignment horizontal="left" vertical="center" indent="2" justifyLastLine="1"/>
    </xf>
    <xf numFmtId="0" fontId="2" fillId="11" borderId="21" xfId="6" quotePrefix="1" applyFill="1" applyBorder="1" applyAlignment="1">
      <alignment horizontal="left" vertical="center" wrapText="1" justifyLastLine="1"/>
    </xf>
    <xf numFmtId="4" fontId="6" fillId="11" borderId="20" xfId="0" applyNumberFormat="1" applyFont="1" applyFill="1" applyBorder="1"/>
    <xf numFmtId="4" fontId="6" fillId="11" borderId="23" xfId="0" applyNumberFormat="1" applyFont="1" applyFill="1" applyBorder="1"/>
    <xf numFmtId="4" fontId="7" fillId="11" borderId="24" xfId="0" applyNumberFormat="1" applyFont="1" applyFill="1" applyBorder="1"/>
    <xf numFmtId="2" fontId="7" fillId="11" borderId="23" xfId="0" applyNumberFormat="1" applyFont="1" applyFill="1" applyBorder="1"/>
    <xf numFmtId="164" fontId="4" fillId="0" borderId="25" xfId="7" quotePrefix="1" applyNumberFormat="1" applyFont="1" applyFill="1" applyBorder="1" applyAlignment="1">
      <alignment horizontal="left" vertical="center" indent="3" justifyLastLine="1"/>
    </xf>
    <xf numFmtId="0" fontId="4" fillId="0" borderId="26" xfId="7" quotePrefix="1" applyFont="1" applyFill="1" applyBorder="1" applyAlignment="1">
      <alignment horizontal="left" vertical="center" wrapText="1" justifyLastLine="1"/>
    </xf>
    <xf numFmtId="0" fontId="0" fillId="0" borderId="7" xfId="0" applyBorder="1"/>
    <xf numFmtId="0" fontId="8" fillId="0" borderId="27" xfId="0" applyFont="1" applyBorder="1"/>
    <xf numFmtId="0" fontId="0" fillId="0" borderId="0" xfId="0" applyBorder="1"/>
    <xf numFmtId="164" fontId="4" fillId="13" borderId="2" xfId="7" quotePrefix="1" applyNumberFormat="1" applyFont="1" applyFill="1" applyBorder="1" applyAlignment="1">
      <alignment horizontal="left" vertical="center" indent="3" justifyLastLine="1"/>
    </xf>
    <xf numFmtId="0" fontId="4" fillId="13" borderId="6" xfId="7" quotePrefix="1" applyFont="1" applyFill="1" applyBorder="1" applyAlignment="1">
      <alignment horizontal="left" vertical="center" wrapText="1" justifyLastLine="1"/>
    </xf>
    <xf numFmtId="4" fontId="9" fillId="13" borderId="2" xfId="0" applyNumberFormat="1" applyFont="1" applyFill="1" applyBorder="1" applyAlignment="1">
      <alignment vertical="center"/>
    </xf>
    <xf numFmtId="4" fontId="9" fillId="13" borderId="27" xfId="0" applyNumberFormat="1" applyFont="1" applyFill="1" applyBorder="1" applyAlignment="1">
      <alignment vertical="center"/>
    </xf>
    <xf numFmtId="4" fontId="10" fillId="13" borderId="8" xfId="0" applyNumberFormat="1" applyFont="1" applyFill="1" applyBorder="1" applyAlignment="1">
      <alignment vertical="center"/>
    </xf>
    <xf numFmtId="4" fontId="10" fillId="13" borderId="4" xfId="0" applyNumberFormat="1" applyFont="1" applyFill="1" applyBorder="1" applyAlignment="1">
      <alignment vertical="center"/>
    </xf>
    <xf numFmtId="164" fontId="4" fillId="15" borderId="11" xfId="8" quotePrefix="1" applyNumberFormat="1" applyFont="1" applyFill="1" applyBorder="1" applyAlignment="1">
      <alignment horizontal="left" vertical="center" indent="4" justifyLastLine="1"/>
    </xf>
    <xf numFmtId="0" fontId="4" fillId="15" borderId="28" xfId="8" quotePrefix="1" applyFont="1" applyFill="1" applyBorder="1" applyAlignment="1">
      <alignment horizontal="left" vertical="center" wrapText="1" justifyLastLine="1"/>
    </xf>
    <xf numFmtId="4" fontId="4" fillId="15" borderId="2" xfId="0" applyNumberFormat="1" applyFont="1" applyFill="1" applyBorder="1" applyAlignment="1">
      <alignment vertical="center"/>
    </xf>
    <xf numFmtId="4" fontId="4" fillId="15" borderId="27" xfId="0" applyNumberFormat="1" applyFont="1" applyFill="1" applyBorder="1" applyAlignment="1">
      <alignment vertical="center"/>
    </xf>
    <xf numFmtId="4" fontId="11" fillId="15" borderId="8" xfId="0" applyNumberFormat="1" applyFont="1" applyFill="1" applyBorder="1" applyAlignment="1">
      <alignment vertical="center"/>
    </xf>
    <xf numFmtId="4" fontId="11" fillId="15" borderId="4" xfId="0" applyNumberFormat="1" applyFont="1" applyFill="1" applyBorder="1" applyAlignment="1">
      <alignment vertical="center"/>
    </xf>
    <xf numFmtId="164" fontId="2" fillId="16" borderId="30" xfId="6" quotePrefix="1" applyNumberFormat="1" applyFill="1" applyBorder="1" applyAlignment="1">
      <alignment horizontal="left" vertical="center" indent="5" justifyLastLine="1"/>
    </xf>
    <xf numFmtId="0" fontId="2" fillId="16" borderId="31" xfId="6" quotePrefix="1" applyFill="1" applyBorder="1" applyAlignment="1">
      <alignment horizontal="left" vertical="center" wrapText="1" justifyLastLine="1"/>
    </xf>
    <xf numFmtId="4" fontId="6" fillId="16" borderId="30" xfId="0" applyNumberFormat="1" applyFont="1" applyFill="1" applyBorder="1" applyAlignment="1">
      <alignment vertical="center"/>
    </xf>
    <xf numFmtId="4" fontId="6" fillId="16" borderId="34" xfId="0" applyNumberFormat="1" applyFont="1" applyFill="1" applyBorder="1" applyAlignment="1">
      <alignment vertical="center"/>
    </xf>
    <xf numFmtId="4" fontId="7" fillId="16" borderId="33" xfId="0" applyNumberFormat="1" applyFont="1" applyFill="1" applyBorder="1" applyAlignment="1">
      <alignment vertical="center"/>
    </xf>
    <xf numFmtId="4" fontId="7" fillId="16" borderId="35" xfId="0" applyNumberFormat="1" applyFont="1" applyFill="1" applyBorder="1" applyAlignment="1">
      <alignment vertical="center"/>
    </xf>
    <xf numFmtId="164" fontId="2" fillId="9" borderId="15" xfId="6" quotePrefix="1" applyNumberFormat="1" applyFill="1" applyBorder="1" applyAlignment="1">
      <alignment horizontal="left" vertical="center" indent="6" justifyLastLine="1"/>
    </xf>
    <xf numFmtId="4" fontId="6" fillId="9" borderId="15" xfId="0" applyNumberFormat="1" applyFont="1" applyFill="1" applyBorder="1" applyAlignment="1">
      <alignment vertical="center"/>
    </xf>
    <xf numFmtId="4" fontId="6" fillId="9" borderId="36" xfId="0" applyNumberFormat="1" applyFont="1" applyFill="1" applyBorder="1" applyAlignment="1">
      <alignment vertical="center"/>
    </xf>
    <xf numFmtId="4" fontId="7" fillId="9" borderId="19" xfId="0" applyNumberFormat="1" applyFont="1" applyFill="1" applyBorder="1" applyAlignment="1">
      <alignment vertical="center"/>
    </xf>
    <xf numFmtId="4" fontId="7" fillId="9" borderId="18" xfId="0" applyNumberFormat="1" applyFont="1" applyFill="1" applyBorder="1" applyAlignment="1">
      <alignment vertical="center"/>
    </xf>
    <xf numFmtId="164" fontId="2" fillId="17" borderId="15" xfId="6" quotePrefix="1" applyNumberFormat="1" applyFill="1" applyBorder="1" applyAlignment="1">
      <alignment horizontal="left" vertical="center" indent="7" justifyLastLine="1"/>
    </xf>
    <xf numFmtId="0" fontId="2" fillId="17" borderId="16" xfId="6" quotePrefix="1" applyFill="1" applyBorder="1" applyAlignment="1">
      <alignment horizontal="left" vertical="center" wrapText="1" justifyLastLine="1"/>
    </xf>
    <xf numFmtId="4" fontId="6" fillId="17" borderId="15" xfId="0" applyNumberFormat="1" applyFont="1" applyFill="1" applyBorder="1" applyAlignment="1">
      <alignment vertical="center"/>
    </xf>
    <xf numFmtId="4" fontId="6" fillId="17" borderId="36" xfId="0" applyNumberFormat="1" applyFont="1" applyFill="1" applyBorder="1" applyAlignment="1">
      <alignment vertical="center"/>
    </xf>
    <xf numFmtId="4" fontId="7" fillId="17" borderId="19" xfId="0" applyNumberFormat="1" applyFont="1" applyFill="1" applyBorder="1" applyAlignment="1">
      <alignment vertical="center"/>
    </xf>
    <xf numFmtId="4" fontId="7" fillId="17" borderId="18" xfId="0" applyNumberFormat="1" applyFont="1" applyFill="1" applyBorder="1" applyAlignment="1">
      <alignment vertical="center"/>
    </xf>
    <xf numFmtId="0" fontId="2" fillId="3" borderId="15" xfId="6" quotePrefix="1" applyFill="1" applyBorder="1" applyAlignment="1">
      <alignment horizontal="left" vertical="center" indent="8" justifyLastLine="1"/>
    </xf>
    <xf numFmtId="0" fontId="2" fillId="3" borderId="16" xfId="6" quotePrefix="1" applyFill="1" applyBorder="1" applyAlignment="1">
      <alignment horizontal="left" vertical="center" wrapText="1" justifyLastLine="1"/>
    </xf>
    <xf numFmtId="4" fontId="6" fillId="0" borderId="15" xfId="0" applyNumberFormat="1" applyFont="1" applyBorder="1"/>
    <xf numFmtId="4" fontId="6" fillId="0" borderId="36" xfId="0" applyNumberFormat="1" applyFont="1" applyFill="1" applyBorder="1"/>
    <xf numFmtId="4" fontId="7" fillId="0" borderId="19" xfId="0" applyNumberFormat="1" applyFont="1" applyBorder="1"/>
    <xf numFmtId="4" fontId="7" fillId="0" borderId="18" xfId="0" applyNumberFormat="1" applyFont="1" applyBorder="1"/>
    <xf numFmtId="4" fontId="6" fillId="0" borderId="36" xfId="0" applyNumberFormat="1" applyFont="1" applyBorder="1"/>
    <xf numFmtId="4" fontId="6" fillId="3" borderId="36" xfId="0" applyNumberFormat="1" applyFont="1" applyFill="1" applyBorder="1"/>
    <xf numFmtId="0" fontId="2" fillId="3" borderId="20" xfId="6" quotePrefix="1" applyFill="1" applyBorder="1" applyAlignment="1">
      <alignment horizontal="left" vertical="center" indent="8" justifyLastLine="1"/>
    </xf>
    <xf numFmtId="0" fontId="2" fillId="3" borderId="21" xfId="6" quotePrefix="1" applyFill="1" applyBorder="1" applyAlignment="1">
      <alignment horizontal="left" vertical="center" wrapText="1" justifyLastLine="1"/>
    </xf>
    <xf numFmtId="4" fontId="6" fillId="0" borderId="20" xfId="0" applyNumberFormat="1" applyFont="1" applyBorder="1"/>
    <xf numFmtId="4" fontId="6" fillId="3" borderId="37" xfId="0" applyNumberFormat="1" applyFont="1" applyFill="1" applyBorder="1"/>
    <xf numFmtId="4" fontId="7" fillId="0" borderId="24" xfId="0" applyNumberFormat="1" applyFont="1" applyBorder="1"/>
    <xf numFmtId="4" fontId="6" fillId="18" borderId="15" xfId="0" applyNumberFormat="1" applyFont="1" applyFill="1" applyBorder="1" applyAlignment="1">
      <alignment vertical="center"/>
    </xf>
    <xf numFmtId="4" fontId="6" fillId="18" borderId="36" xfId="0" applyNumberFormat="1" applyFont="1" applyFill="1" applyBorder="1" applyAlignment="1">
      <alignment vertical="center"/>
    </xf>
    <xf numFmtId="4" fontId="7" fillId="18" borderId="19" xfId="0" applyNumberFormat="1" applyFont="1" applyFill="1" applyBorder="1" applyAlignment="1">
      <alignment vertical="center"/>
    </xf>
    <xf numFmtId="0" fontId="12" fillId="3" borderId="16" xfId="6" quotePrefix="1" applyFont="1" applyFill="1" applyBorder="1" applyAlignment="1">
      <alignment horizontal="left" vertical="center" wrapText="1" justifyLastLine="1"/>
    </xf>
    <xf numFmtId="4" fontId="6" fillId="0" borderId="37" xfId="0" applyNumberFormat="1" applyFont="1" applyBorder="1"/>
    <xf numFmtId="0" fontId="2" fillId="3" borderId="38" xfId="6" quotePrefix="1" applyFill="1" applyBorder="1" applyAlignment="1">
      <alignment horizontal="left" vertical="center" indent="8" justifyLastLine="1"/>
    </xf>
    <xf numFmtId="0" fontId="2" fillId="3" borderId="39" xfId="6" quotePrefix="1" applyFill="1" applyBorder="1" applyAlignment="1">
      <alignment horizontal="left" vertical="center" wrapText="1" justifyLastLine="1"/>
    </xf>
    <xf numFmtId="4" fontId="6" fillId="3" borderId="42" xfId="0" applyNumberFormat="1" applyFont="1" applyFill="1" applyBorder="1"/>
    <xf numFmtId="4" fontId="7" fillId="0" borderId="41" xfId="0" applyNumberFormat="1" applyFont="1" applyBorder="1"/>
    <xf numFmtId="4" fontId="6" fillId="0" borderId="15" xfId="0" applyNumberFormat="1" applyFont="1" applyBorder="1" applyAlignment="1">
      <alignment vertical="center"/>
    </xf>
    <xf numFmtId="4" fontId="6" fillId="0" borderId="36" xfId="0" applyNumberFormat="1" applyFont="1" applyBorder="1" applyAlignment="1">
      <alignment vertical="center"/>
    </xf>
    <xf numFmtId="4" fontId="7" fillId="0" borderId="13" xfId="0" applyNumberFormat="1" applyFont="1" applyBorder="1"/>
    <xf numFmtId="4" fontId="6" fillId="0" borderId="38" xfId="0" applyNumberFormat="1" applyFont="1" applyBorder="1"/>
    <xf numFmtId="4" fontId="6" fillId="0" borderId="42" xfId="0" applyNumberFormat="1" applyFont="1" applyBorder="1"/>
    <xf numFmtId="4" fontId="7" fillId="0" borderId="43" xfId="0" applyNumberFormat="1" applyFont="1" applyBorder="1"/>
    <xf numFmtId="164" fontId="4" fillId="15" borderId="2" xfId="8" quotePrefix="1" applyNumberFormat="1" applyFont="1" applyFill="1" applyBorder="1" applyAlignment="1">
      <alignment horizontal="left" vertical="center" indent="4" justifyLastLine="1"/>
    </xf>
    <xf numFmtId="0" fontId="4" fillId="15" borderId="6" xfId="8" quotePrefix="1" applyFont="1" applyFill="1" applyBorder="1" applyAlignment="1">
      <alignment horizontal="left" vertical="center" wrapText="1" justifyLastLine="1"/>
    </xf>
    <xf numFmtId="4" fontId="4" fillId="15" borderId="2" xfId="5" applyNumberFormat="1" applyFont="1" applyFill="1" applyBorder="1" applyAlignment="1">
      <alignment vertical="center"/>
    </xf>
    <xf numFmtId="4" fontId="4" fillId="15" borderId="8" xfId="5" applyNumberFormat="1" applyFont="1" applyFill="1" applyBorder="1" applyAlignment="1">
      <alignment vertical="center"/>
    </xf>
    <xf numFmtId="4" fontId="4" fillId="15" borderId="27" xfId="5" applyNumberFormat="1" applyFont="1" applyFill="1" applyBorder="1" applyAlignment="1">
      <alignment vertical="center"/>
    </xf>
    <xf numFmtId="4" fontId="4" fillId="15" borderId="4" xfId="5" applyNumberFormat="1" applyFont="1" applyFill="1" applyBorder="1" applyAlignment="1">
      <alignment vertical="center"/>
    </xf>
    <xf numFmtId="164" fontId="12" fillId="16" borderId="30" xfId="6" quotePrefix="1" applyNumberFormat="1" applyFont="1" applyFill="1" applyBorder="1" applyAlignment="1">
      <alignment horizontal="left" vertical="center" indent="5" justifyLastLine="1"/>
    </xf>
    <xf numFmtId="0" fontId="12" fillId="16" borderId="31" xfId="6" quotePrefix="1" applyFont="1" applyFill="1" applyBorder="1" applyAlignment="1">
      <alignment horizontal="left" vertical="center" wrapText="1" justifyLastLine="1"/>
    </xf>
    <xf numFmtId="4" fontId="6" fillId="16" borderId="30" xfId="5" applyNumberFormat="1" applyFont="1" applyFill="1" applyBorder="1" applyAlignment="1">
      <alignment vertical="center"/>
    </xf>
    <xf numFmtId="4" fontId="6" fillId="16" borderId="33" xfId="5" applyNumberFormat="1" applyFont="1" applyFill="1" applyBorder="1" applyAlignment="1">
      <alignment vertical="center"/>
    </xf>
    <xf numFmtId="4" fontId="6" fillId="16" borderId="34" xfId="5" applyNumberFormat="1" applyFont="1" applyFill="1" applyBorder="1" applyAlignment="1">
      <alignment vertical="center"/>
    </xf>
    <xf numFmtId="4" fontId="6" fillId="16" borderId="35" xfId="5" applyNumberFormat="1" applyFont="1" applyFill="1" applyBorder="1" applyAlignment="1">
      <alignment vertical="center"/>
    </xf>
    <xf numFmtId="4" fontId="6" fillId="9" borderId="15" xfId="5" applyNumberFormat="1" applyFont="1" applyFill="1" applyBorder="1" applyAlignment="1">
      <alignment vertical="center"/>
    </xf>
    <xf numFmtId="4" fontId="6" fillId="9" borderId="19" xfId="5" applyNumberFormat="1" applyFont="1" applyFill="1" applyBorder="1" applyAlignment="1">
      <alignment vertical="center"/>
    </xf>
    <xf numFmtId="4" fontId="6" fillId="9" borderId="36" xfId="5" applyNumberFormat="1" applyFont="1" applyFill="1" applyBorder="1" applyAlignment="1">
      <alignment vertical="center"/>
    </xf>
    <xf numFmtId="164" fontId="2" fillId="10" borderId="15" xfId="6" quotePrefix="1" applyNumberFormat="1" applyBorder="1" applyAlignment="1">
      <alignment horizontal="left" vertical="center" indent="7" justifyLastLine="1"/>
    </xf>
    <xf numFmtId="0" fontId="2" fillId="10" borderId="16" xfId="6" quotePrefix="1" applyBorder="1">
      <alignment horizontal="left" vertical="center" indent="1" justifyLastLine="1"/>
    </xf>
    <xf numFmtId="0" fontId="2" fillId="10" borderId="15" xfId="6" quotePrefix="1" applyBorder="1" applyAlignment="1">
      <alignment horizontal="left" vertical="center" indent="8" justifyLastLine="1"/>
    </xf>
    <xf numFmtId="0" fontId="2" fillId="10" borderId="38" xfId="6" quotePrefix="1" applyBorder="1" applyAlignment="1">
      <alignment horizontal="left" vertical="center" indent="8" justifyLastLine="1"/>
    </xf>
    <xf numFmtId="0" fontId="2" fillId="10" borderId="39" xfId="6" quotePrefix="1" applyBorder="1">
      <alignment horizontal="left" vertical="center" indent="1" justifyLastLine="1"/>
    </xf>
    <xf numFmtId="0" fontId="2" fillId="10" borderId="10" xfId="6" quotePrefix="1" applyBorder="1">
      <alignment horizontal="left" vertical="center" indent="1" justifyLastLine="1"/>
    </xf>
    <xf numFmtId="4" fontId="7" fillId="0" borderId="23" xfId="0" applyNumberFormat="1" applyFont="1" applyBorder="1"/>
    <xf numFmtId="164" fontId="12" fillId="16" borderId="32" xfId="6" quotePrefix="1" applyNumberFormat="1" applyFont="1" applyFill="1" applyBorder="1" applyAlignment="1">
      <alignment horizontal="left" vertical="center" indent="5" justifyLastLine="1"/>
    </xf>
    <xf numFmtId="164" fontId="2" fillId="9" borderId="17" xfId="6" quotePrefix="1" applyNumberFormat="1" applyFill="1" applyBorder="1" applyAlignment="1">
      <alignment horizontal="left" vertical="center" indent="6" justifyLastLine="1"/>
    </xf>
    <xf numFmtId="164" fontId="2" fillId="10" borderId="17" xfId="6" quotePrefix="1" applyNumberFormat="1" applyBorder="1" applyAlignment="1">
      <alignment horizontal="left" vertical="center" indent="7" justifyLastLine="1"/>
    </xf>
    <xf numFmtId="0" fontId="2" fillId="10" borderId="17" xfId="6" quotePrefix="1" applyBorder="1" applyAlignment="1">
      <alignment horizontal="left" vertical="center" indent="8" justifyLastLine="1"/>
    </xf>
    <xf numFmtId="0" fontId="2" fillId="10" borderId="20" xfId="6" quotePrefix="1" applyBorder="1" applyAlignment="1">
      <alignment horizontal="left" vertical="center" indent="8" justifyLastLine="1"/>
    </xf>
    <xf numFmtId="0" fontId="2" fillId="10" borderId="21" xfId="6" quotePrefix="1" applyBorder="1">
      <alignment horizontal="left" vertical="center" indent="1" justifyLastLine="1"/>
    </xf>
    <xf numFmtId="0" fontId="8" fillId="0" borderId="11" xfId="0" applyFont="1" applyBorder="1"/>
    <xf numFmtId="3" fontId="6" fillId="9" borderId="16" xfId="5" applyNumberFormat="1" applyFont="1" applyFill="1" applyBorder="1">
      <alignment vertical="center"/>
    </xf>
    <xf numFmtId="0" fontId="2" fillId="3" borderId="2" xfId="1" quotePrefix="1" applyNumberFormat="1" applyFill="1" applyBorder="1" applyAlignment="1">
      <alignment horizontal="center" vertical="center" justifyLastLine="1"/>
    </xf>
    <xf numFmtId="0" fontId="2" fillId="3" borderId="6" xfId="1" quotePrefix="1" applyNumberFormat="1" applyFill="1" applyBorder="1" applyAlignment="1">
      <alignment horizontal="center" vertical="center" wrapText="1" justifyLastLine="1"/>
    </xf>
    <xf numFmtId="0" fontId="3" fillId="0" borderId="3" xfId="0" applyFont="1" applyBorder="1" applyAlignment="1">
      <alignment horizontal="center" wrapText="1"/>
    </xf>
    <xf numFmtId="3" fontId="4" fillId="3" borderId="3" xfId="3" quotePrefix="1" applyNumberFormat="1" applyFont="1" applyFill="1" applyBorder="1" applyAlignment="1">
      <alignment horizontal="center" vertical="center"/>
    </xf>
    <xf numFmtId="4" fontId="5" fillId="8" borderId="32" xfId="5" applyNumberFormat="1" applyFont="1" applyFill="1" applyBorder="1">
      <alignment vertical="center"/>
    </xf>
    <xf numFmtId="4" fontId="7" fillId="9" borderId="17" xfId="0" applyNumberFormat="1" applyFont="1" applyFill="1" applyBorder="1" applyAlignment="1">
      <alignment vertical="center"/>
    </xf>
    <xf numFmtId="4" fontId="11" fillId="11" borderId="22" xfId="0" applyNumberFormat="1" applyFont="1" applyFill="1" applyBorder="1" applyAlignment="1">
      <alignment vertical="center"/>
    </xf>
    <xf numFmtId="4" fontId="10" fillId="13" borderId="7" xfId="0" applyNumberFormat="1" applyFont="1" applyFill="1" applyBorder="1" applyAlignment="1">
      <alignment vertical="center"/>
    </xf>
    <xf numFmtId="4" fontId="11" fillId="15" borderId="29" xfId="0" applyNumberFormat="1" applyFont="1" applyFill="1" applyBorder="1" applyAlignment="1">
      <alignment vertical="center"/>
    </xf>
    <xf numFmtId="4" fontId="7" fillId="16" borderId="32" xfId="0" applyNumberFormat="1" applyFont="1" applyFill="1" applyBorder="1" applyAlignment="1">
      <alignment vertical="center"/>
    </xf>
    <xf numFmtId="4" fontId="7" fillId="17" borderId="17" xfId="0" applyNumberFormat="1" applyFont="1" applyFill="1" applyBorder="1" applyAlignment="1">
      <alignment vertical="center"/>
    </xf>
    <xf numFmtId="4" fontId="7" fillId="0" borderId="17" xfId="0" applyNumberFormat="1" applyFont="1" applyBorder="1" applyAlignment="1">
      <alignment vertical="center"/>
    </xf>
    <xf numFmtId="4" fontId="7" fillId="0" borderId="22" xfId="0" applyNumberFormat="1" applyFont="1" applyBorder="1" applyAlignment="1">
      <alignment vertical="center"/>
    </xf>
    <xf numFmtId="4" fontId="7" fillId="18" borderId="17" xfId="0" applyNumberFormat="1" applyFont="1" applyFill="1" applyBorder="1" applyAlignment="1">
      <alignment vertical="center"/>
    </xf>
    <xf numFmtId="4" fontId="7" fillId="3" borderId="17" xfId="0" applyNumberFormat="1" applyFont="1" applyFill="1" applyBorder="1" applyAlignment="1">
      <alignment vertical="center"/>
    </xf>
    <xf numFmtId="4" fontId="7" fillId="16" borderId="45" xfId="0" applyNumberFormat="1" applyFont="1" applyFill="1" applyBorder="1" applyAlignment="1">
      <alignment vertical="center"/>
    </xf>
    <xf numFmtId="4" fontId="7" fillId="9" borderId="46" xfId="0" applyNumberFormat="1" applyFont="1" applyFill="1" applyBorder="1" applyAlignment="1">
      <alignment vertical="center"/>
    </xf>
    <xf numFmtId="4" fontId="7" fillId="17" borderId="46" xfId="0" applyNumberFormat="1" applyFont="1" applyFill="1" applyBorder="1" applyAlignment="1">
      <alignment vertical="center"/>
    </xf>
    <xf numFmtId="4" fontId="7" fillId="0" borderId="46" xfId="0" applyNumberFormat="1" applyFont="1" applyBorder="1" applyAlignment="1">
      <alignment vertical="center"/>
    </xf>
    <xf numFmtId="4" fontId="7" fillId="0" borderId="47" xfId="0" applyNumberFormat="1" applyFont="1" applyBorder="1" applyAlignment="1">
      <alignment vertical="center"/>
    </xf>
    <xf numFmtId="4" fontId="4" fillId="15" borderId="7" xfId="5" applyNumberFormat="1" applyFont="1" applyFill="1" applyBorder="1" applyAlignment="1">
      <alignment vertical="center"/>
    </xf>
    <xf numFmtId="4" fontId="6" fillId="16" borderId="32" xfId="5" applyNumberFormat="1" applyFont="1" applyFill="1" applyBorder="1" applyAlignment="1">
      <alignment vertical="center"/>
    </xf>
    <xf numFmtId="4" fontId="6" fillId="9" borderId="17" xfId="5" applyNumberFormat="1" applyFont="1" applyFill="1" applyBorder="1" applyAlignment="1">
      <alignment vertical="center"/>
    </xf>
    <xf numFmtId="4" fontId="7" fillId="0" borderId="40" xfId="0" applyNumberFormat="1" applyFont="1" applyBorder="1" applyAlignment="1">
      <alignment vertical="center"/>
    </xf>
    <xf numFmtId="4" fontId="7" fillId="0" borderId="44" xfId="0" applyNumberFormat="1" applyFont="1" applyBorder="1" applyAlignment="1">
      <alignment vertical="center"/>
    </xf>
    <xf numFmtId="4" fontId="7" fillId="17" borderId="44" xfId="0" applyNumberFormat="1" applyFont="1" applyFill="1" applyBorder="1" applyAlignment="1">
      <alignment vertical="center"/>
    </xf>
    <xf numFmtId="4" fontId="6" fillId="0" borderId="38" xfId="0" applyNumberFormat="1" applyFont="1" applyBorder="1" applyAlignment="1">
      <alignment vertical="center"/>
    </xf>
    <xf numFmtId="4" fontId="6" fillId="0" borderId="42" xfId="0" applyNumberFormat="1" applyFont="1" applyBorder="1" applyAlignment="1">
      <alignment vertical="center"/>
    </xf>
    <xf numFmtId="4" fontId="7" fillId="0" borderId="14" xfId="0" applyNumberFormat="1" applyFont="1" applyBorder="1"/>
    <xf numFmtId="4" fontId="11" fillId="15" borderId="7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wrapText="1"/>
    </xf>
    <xf numFmtId="3" fontId="4" fillId="3" borderId="6" xfId="3" quotePrefix="1" applyNumberFormat="1" applyFont="1" applyFill="1" applyBorder="1" applyAlignment="1">
      <alignment horizontal="center" vertical="center"/>
    </xf>
    <xf numFmtId="4" fontId="7" fillId="8" borderId="48" xfId="0" applyNumberFormat="1" applyFont="1" applyFill="1" applyBorder="1" applyAlignment="1">
      <alignment vertical="center"/>
    </xf>
    <xf numFmtId="2" fontId="7" fillId="9" borderId="16" xfId="0" applyNumberFormat="1" applyFont="1" applyFill="1" applyBorder="1"/>
    <xf numFmtId="2" fontId="7" fillId="11" borderId="21" xfId="0" applyNumberFormat="1" applyFont="1" applyFill="1" applyBorder="1"/>
    <xf numFmtId="4" fontId="10" fillId="13" borderId="6" xfId="0" applyNumberFormat="1" applyFont="1" applyFill="1" applyBorder="1" applyAlignment="1">
      <alignment vertical="center"/>
    </xf>
    <xf numFmtId="4" fontId="11" fillId="15" borderId="6" xfId="0" applyNumberFormat="1" applyFont="1" applyFill="1" applyBorder="1" applyAlignment="1">
      <alignment vertical="center"/>
    </xf>
    <xf numFmtId="4" fontId="7" fillId="16" borderId="31" xfId="0" applyNumberFormat="1" applyFont="1" applyFill="1" applyBorder="1" applyAlignment="1">
      <alignment vertical="center"/>
    </xf>
    <xf numFmtId="4" fontId="7" fillId="9" borderId="16" xfId="0" applyNumberFormat="1" applyFont="1" applyFill="1" applyBorder="1" applyAlignment="1">
      <alignment vertical="center"/>
    </xf>
    <xf numFmtId="4" fontId="7" fillId="17" borderId="16" xfId="0" applyNumberFormat="1" applyFont="1" applyFill="1" applyBorder="1" applyAlignment="1">
      <alignment vertical="center"/>
    </xf>
    <xf numFmtId="4" fontId="7" fillId="0" borderId="16" xfId="0" applyNumberFormat="1" applyFont="1" applyBorder="1"/>
    <xf numFmtId="4" fontId="7" fillId="0" borderId="39" xfId="0" applyNumberFormat="1" applyFont="1" applyBorder="1"/>
    <xf numFmtId="4" fontId="4" fillId="15" borderId="6" xfId="5" applyNumberFormat="1" applyFont="1" applyFill="1" applyBorder="1" applyAlignment="1">
      <alignment vertical="center"/>
    </xf>
    <xf numFmtId="4" fontId="6" fillId="16" borderId="31" xfId="5" applyNumberFormat="1" applyFont="1" applyFill="1" applyBorder="1" applyAlignment="1">
      <alignment vertical="center"/>
    </xf>
    <xf numFmtId="4" fontId="7" fillId="0" borderId="21" xfId="0" applyNumberFormat="1" applyFont="1" applyBorder="1"/>
    <xf numFmtId="0" fontId="0" fillId="0" borderId="14" xfId="0" applyBorder="1"/>
    <xf numFmtId="4" fontId="7" fillId="0" borderId="15" xfId="0" applyNumberFormat="1" applyFont="1" applyBorder="1"/>
    <xf numFmtId="4" fontId="7" fillId="9" borderId="10" xfId="0" applyNumberFormat="1" applyFont="1" applyFill="1" applyBorder="1"/>
    <xf numFmtId="4" fontId="7" fillId="9" borderId="12" xfId="0" applyNumberFormat="1" applyFont="1" applyFill="1" applyBorder="1"/>
    <xf numFmtId="164" fontId="2" fillId="9" borderId="20" xfId="6" quotePrefix="1" applyNumberFormat="1" applyFill="1" applyBorder="1" applyAlignment="1">
      <alignment horizontal="left" vertical="center" indent="6" justifyLastLine="1"/>
    </xf>
    <xf numFmtId="0" fontId="2" fillId="9" borderId="23" xfId="6" quotePrefix="1" applyFill="1" applyBorder="1" applyAlignment="1">
      <alignment horizontal="left" vertical="center" wrapText="1" justifyLastLine="1"/>
    </xf>
    <xf numFmtId="4" fontId="7" fillId="9" borderId="22" xfId="0" applyNumberFormat="1" applyFont="1" applyFill="1" applyBorder="1" applyAlignment="1">
      <alignment vertical="center"/>
    </xf>
    <xf numFmtId="4" fontId="6" fillId="9" borderId="20" xfId="0" applyNumberFormat="1" applyFont="1" applyFill="1" applyBorder="1"/>
    <xf numFmtId="4" fontId="6" fillId="9" borderId="37" xfId="0" applyNumberFormat="1" applyFont="1" applyFill="1" applyBorder="1"/>
    <xf numFmtId="4" fontId="7" fillId="9" borderId="24" xfId="0" applyNumberFormat="1" applyFont="1" applyFill="1" applyBorder="1"/>
    <xf numFmtId="0" fontId="1" fillId="0" borderId="0" xfId="0" applyFont="1" applyAlignment="1">
      <alignment horizontal="center" wrapText="1"/>
    </xf>
  </cellXfs>
  <cellStyles count="9">
    <cellStyle name="Normal" xfId="0" builtinId="0"/>
    <cellStyle name="SAPBEXaggData" xfId="5" xr:uid="{8887BFF9-C8AC-452B-BFDB-4D23F9003C58}"/>
    <cellStyle name="SAPBEXchaText" xfId="1" xr:uid="{1EEC241B-B9D1-42E1-A338-AFA055EC1E1B}"/>
    <cellStyle name="SAPBEXformats" xfId="3" xr:uid="{71E9FEC9-EA3B-4541-8DFD-9B0BA590D432}"/>
    <cellStyle name="SAPBEXHLevel0" xfId="4" xr:uid="{0D47A9FE-426C-4664-AA8C-74466BC95706}"/>
    <cellStyle name="SAPBEXHLevel1" xfId="7" xr:uid="{055C340D-7B2D-4CF4-8804-5971393ED06D}"/>
    <cellStyle name="SAPBEXHLevel2" xfId="8" xr:uid="{EC81AED3-A70B-4588-A5C5-E6D5F2984B96}"/>
    <cellStyle name="SAPBEXHLevel3" xfId="6" xr:uid="{965E37B1-5FFD-4B4B-9ACB-6877E1775D51}"/>
    <cellStyle name="SAPBEXstdItem" xfId="2" xr:uid="{9E67C009-F795-4304-B0C9-D9D88BC30E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08BA-4B90-4ECF-9396-89FCE27D7C22}">
  <dimension ref="A1:J180"/>
  <sheetViews>
    <sheetView tabSelected="1" topLeftCell="A130" workbookViewId="0">
      <selection activeCell="J25" sqref="J25"/>
    </sheetView>
  </sheetViews>
  <sheetFormatPr defaultRowHeight="15" x14ac:dyDescent="0.25"/>
  <cols>
    <col min="1" max="1" width="16.85546875" customWidth="1"/>
    <col min="2" max="2" width="43.7109375" customWidth="1"/>
    <col min="3" max="3" width="13" customWidth="1"/>
    <col min="4" max="5" width="14.42578125" customWidth="1"/>
    <col min="6" max="6" width="13.5703125" customWidth="1"/>
    <col min="7" max="8" width="12.140625" customWidth="1"/>
    <col min="9" max="10" width="13.85546875" bestFit="1" customWidth="1"/>
  </cols>
  <sheetData>
    <row r="1" spans="1:10" x14ac:dyDescent="0.25">
      <c r="A1" s="178" t="s">
        <v>172</v>
      </c>
      <c r="B1" s="178"/>
      <c r="C1" s="178"/>
      <c r="D1" s="178"/>
      <c r="E1" s="178"/>
      <c r="F1" s="178"/>
      <c r="G1" s="178"/>
      <c r="H1" s="178"/>
    </row>
    <row r="2" spans="1:10" x14ac:dyDescent="0.25">
      <c r="A2" s="178"/>
      <c r="B2" s="178"/>
      <c r="C2" s="178"/>
      <c r="D2" s="178"/>
      <c r="E2" s="178"/>
      <c r="F2" s="178"/>
      <c r="G2" s="178"/>
      <c r="H2" s="178"/>
    </row>
    <row r="4" spans="1:10" ht="15.75" thickBot="1" x14ac:dyDescent="0.3"/>
    <row r="5" spans="1:10" ht="24" thickBot="1" x14ac:dyDescent="0.3">
      <c r="A5" s="3" t="s">
        <v>0</v>
      </c>
      <c r="B5" s="4" t="s">
        <v>0</v>
      </c>
      <c r="C5" s="125" t="s">
        <v>162</v>
      </c>
      <c r="D5" s="5" t="s">
        <v>163</v>
      </c>
      <c r="E5" s="6" t="s">
        <v>154</v>
      </c>
      <c r="F5" s="7" t="s">
        <v>164</v>
      </c>
      <c r="G5" s="153" t="s">
        <v>157</v>
      </c>
      <c r="H5" s="8" t="s">
        <v>157</v>
      </c>
    </row>
    <row r="6" spans="1:10" ht="15.75" thickBot="1" x14ac:dyDescent="0.3">
      <c r="A6" s="123">
        <v>1</v>
      </c>
      <c r="B6" s="124">
        <v>2</v>
      </c>
      <c r="C6" s="126">
        <v>3</v>
      </c>
      <c r="D6" s="9">
        <v>4</v>
      </c>
      <c r="E6" s="10">
        <v>5</v>
      </c>
      <c r="F6" s="11">
        <v>6</v>
      </c>
      <c r="G6" s="154" t="s">
        <v>155</v>
      </c>
      <c r="H6" s="12" t="s">
        <v>156</v>
      </c>
    </row>
    <row r="7" spans="1:10" ht="22.5" x14ac:dyDescent="0.25">
      <c r="A7" s="13" t="s">
        <v>1</v>
      </c>
      <c r="B7" s="14" t="s">
        <v>2</v>
      </c>
      <c r="C7" s="127"/>
      <c r="D7" s="15"/>
      <c r="E7" s="16"/>
      <c r="F7" s="17"/>
      <c r="G7" s="155"/>
      <c r="H7" s="18"/>
      <c r="I7" s="2"/>
    </row>
    <row r="8" spans="1:10" x14ac:dyDescent="0.25">
      <c r="A8" s="19" t="s">
        <v>3</v>
      </c>
      <c r="B8" s="20" t="s">
        <v>4</v>
      </c>
      <c r="C8" s="128">
        <v>129122032.89</v>
      </c>
      <c r="D8" s="21">
        <v>137706203</v>
      </c>
      <c r="E8" s="22">
        <v>124412333</v>
      </c>
      <c r="F8" s="23">
        <v>121687607.78</v>
      </c>
      <c r="G8" s="156">
        <f>F8/C8*100</f>
        <v>94.242326469307187</v>
      </c>
      <c r="H8" s="24">
        <f>F8/E8*100</f>
        <v>97.809923538689688</v>
      </c>
    </row>
    <row r="9" spans="1:10" x14ac:dyDescent="0.25">
      <c r="A9" s="19" t="s">
        <v>158</v>
      </c>
      <c r="B9" s="20" t="s">
        <v>161</v>
      </c>
      <c r="C9" s="128">
        <v>11147950.99</v>
      </c>
      <c r="D9" s="21">
        <v>15075367</v>
      </c>
      <c r="E9" s="22">
        <v>13143892</v>
      </c>
      <c r="F9" s="23">
        <v>12335904.65</v>
      </c>
      <c r="G9" s="156">
        <f t="shared" ref="G9:G13" si="0">F9/C9*100</f>
        <v>110.65625118970854</v>
      </c>
      <c r="H9" s="24">
        <f t="shared" ref="H9:H13" si="1">F9/E9*100</f>
        <v>93.852754191832986</v>
      </c>
    </row>
    <row r="10" spans="1:10" x14ac:dyDescent="0.25">
      <c r="A10" s="19" t="s">
        <v>159</v>
      </c>
      <c r="B10" s="20" t="s">
        <v>8</v>
      </c>
      <c r="C10" s="128">
        <v>807962.83</v>
      </c>
      <c r="D10" s="21">
        <v>1596950</v>
      </c>
      <c r="E10" s="22">
        <v>1055950</v>
      </c>
      <c r="F10" s="23">
        <v>919881.28</v>
      </c>
      <c r="G10" s="156">
        <f t="shared" si="0"/>
        <v>113.85193053992349</v>
      </c>
      <c r="H10" s="24">
        <f t="shared" si="1"/>
        <v>87.114094417349307</v>
      </c>
      <c r="I10" s="2"/>
    </row>
    <row r="11" spans="1:10" x14ac:dyDescent="0.25">
      <c r="A11" s="19" t="s">
        <v>160</v>
      </c>
      <c r="B11" s="20" t="s">
        <v>6</v>
      </c>
      <c r="C11" s="128">
        <v>61655052.130000003</v>
      </c>
      <c r="D11" s="21">
        <v>79556067</v>
      </c>
      <c r="E11" s="22">
        <v>78163567</v>
      </c>
      <c r="F11" s="23">
        <v>70396078.810000002</v>
      </c>
      <c r="G11" s="156">
        <f t="shared" si="0"/>
        <v>114.1773080680712</v>
      </c>
      <c r="H11" s="24">
        <f t="shared" si="1"/>
        <v>90.062520828917641</v>
      </c>
    </row>
    <row r="12" spans="1:10" x14ac:dyDescent="0.25">
      <c r="A12" s="19" t="s">
        <v>9</v>
      </c>
      <c r="B12" s="122" t="s">
        <v>10</v>
      </c>
      <c r="C12" s="128">
        <v>134516.13</v>
      </c>
      <c r="D12" s="21">
        <f>D71</f>
        <v>300000</v>
      </c>
      <c r="E12" s="22">
        <v>150000</v>
      </c>
      <c r="F12" s="23">
        <f>F71</f>
        <v>109938.58</v>
      </c>
      <c r="G12" s="156">
        <f t="shared" si="0"/>
        <v>81.7289197957152</v>
      </c>
      <c r="H12" s="24">
        <f t="shared" si="1"/>
        <v>73.292386666666658</v>
      </c>
    </row>
    <row r="13" spans="1:10" x14ac:dyDescent="0.25">
      <c r="A13" s="19" t="s">
        <v>11</v>
      </c>
      <c r="B13" s="20" t="s">
        <v>12</v>
      </c>
      <c r="C13" s="128">
        <v>21788.18</v>
      </c>
      <c r="D13" s="21">
        <f>D74</f>
        <v>160000</v>
      </c>
      <c r="E13" s="22">
        <v>20000</v>
      </c>
      <c r="F13" s="23">
        <f>F74+F107</f>
        <v>0</v>
      </c>
      <c r="G13" s="156">
        <f t="shared" si="0"/>
        <v>0</v>
      </c>
      <c r="H13" s="24">
        <f t="shared" si="1"/>
        <v>0</v>
      </c>
    </row>
    <row r="14" spans="1:10" x14ac:dyDescent="0.25">
      <c r="A14" s="19" t="s">
        <v>169</v>
      </c>
      <c r="B14" s="20" t="s">
        <v>170</v>
      </c>
      <c r="C14" s="128">
        <v>0</v>
      </c>
      <c r="D14" s="21">
        <v>1106000</v>
      </c>
      <c r="E14" s="22">
        <f>E107</f>
        <v>0</v>
      </c>
      <c r="F14" s="23">
        <v>0</v>
      </c>
      <c r="G14" s="156">
        <v>0</v>
      </c>
      <c r="H14" s="24">
        <v>0</v>
      </c>
    </row>
    <row r="15" spans="1:10" ht="15.75" thickBot="1" x14ac:dyDescent="0.3">
      <c r="A15" s="25" t="s">
        <v>15</v>
      </c>
      <c r="B15" s="26"/>
      <c r="C15" s="129">
        <f>SUM(C8:C14)</f>
        <v>202889303.15000001</v>
      </c>
      <c r="D15" s="27">
        <f>SUM(D8:D14)</f>
        <v>235500587</v>
      </c>
      <c r="E15" s="28">
        <f>SUM(E8:E14)</f>
        <v>216945742</v>
      </c>
      <c r="F15" s="29">
        <f>SUM(F8:F14)</f>
        <v>205449411.10000002</v>
      </c>
      <c r="G15" s="157">
        <f>F15/C15*100</f>
        <v>101.26182500026002</v>
      </c>
      <c r="H15" s="30">
        <f>F15/E15*100</f>
        <v>94.700826670292528</v>
      </c>
      <c r="J15" s="1"/>
    </row>
    <row r="16" spans="1:10" ht="15.75" thickBot="1" x14ac:dyDescent="0.3">
      <c r="A16" s="31" t="s">
        <v>16</v>
      </c>
      <c r="B16" s="32" t="s">
        <v>17</v>
      </c>
      <c r="C16" s="33"/>
      <c r="D16" s="121"/>
      <c r="E16" s="34"/>
      <c r="F16" s="35"/>
      <c r="G16" s="35"/>
      <c r="H16" s="168"/>
    </row>
    <row r="17" spans="1:8" ht="23.25" thickBot="1" x14ac:dyDescent="0.3">
      <c r="A17" s="36" t="s">
        <v>1</v>
      </c>
      <c r="B17" s="37" t="s">
        <v>18</v>
      </c>
      <c r="C17" s="130">
        <f>C18+C111+C122+C159</f>
        <v>202889303.87</v>
      </c>
      <c r="D17" s="38">
        <f>D18+D111+D122+D159</f>
        <v>234364587</v>
      </c>
      <c r="E17" s="39">
        <f>E18+E111+E122+E159</f>
        <v>233910742</v>
      </c>
      <c r="F17" s="40">
        <f>F18+F111+F122+F159</f>
        <v>205449411.09999999</v>
      </c>
      <c r="G17" s="158">
        <f t="shared" ref="G17:G27" si="2">F17/C17*100</f>
        <v>101.2618246409088</v>
      </c>
      <c r="H17" s="41">
        <f t="shared" ref="H17:H27" si="3">F17/E17*100</f>
        <v>87.832396812284912</v>
      </c>
    </row>
    <row r="18" spans="1:8" ht="23.25" thickBot="1" x14ac:dyDescent="0.3">
      <c r="A18" s="42" t="s">
        <v>19</v>
      </c>
      <c r="B18" s="43" t="s">
        <v>20</v>
      </c>
      <c r="C18" s="131">
        <f>C19+C78+C98</f>
        <v>125221997.7</v>
      </c>
      <c r="D18" s="44">
        <f>D19+D78+D98</f>
        <v>133236203</v>
      </c>
      <c r="E18" s="45">
        <f>E19+E78+E98</f>
        <v>121096883</v>
      </c>
      <c r="F18" s="46">
        <f>F19+F78+F98</f>
        <v>118366386.2</v>
      </c>
      <c r="G18" s="159">
        <f t="shared" si="2"/>
        <v>94.525233883886514</v>
      </c>
      <c r="H18" s="47">
        <f t="shared" si="3"/>
        <v>97.745196463892469</v>
      </c>
    </row>
    <row r="19" spans="1:8" ht="22.5" x14ac:dyDescent="0.25">
      <c r="A19" s="48" t="s">
        <v>21</v>
      </c>
      <c r="B19" s="49" t="s">
        <v>22</v>
      </c>
      <c r="C19" s="132">
        <f>C20+C71+C74</f>
        <v>100577095.26000001</v>
      </c>
      <c r="D19" s="50">
        <f>D20+D71+D74</f>
        <v>104889328</v>
      </c>
      <c r="E19" s="51">
        <f>E20+E71+E74</f>
        <v>101785013</v>
      </c>
      <c r="F19" s="52">
        <f>F20+F71+F74</f>
        <v>101045905.75</v>
      </c>
      <c r="G19" s="160">
        <f t="shared" si="2"/>
        <v>100.46612053051251</v>
      </c>
      <c r="H19" s="53">
        <f t="shared" si="3"/>
        <v>99.273854540844837</v>
      </c>
    </row>
    <row r="20" spans="1:8" x14ac:dyDescent="0.25">
      <c r="A20" s="54" t="s">
        <v>3</v>
      </c>
      <c r="B20" s="20" t="s">
        <v>4</v>
      </c>
      <c r="C20" s="128">
        <f>C21+C24+C26+C29+C34+C40+C49+C51+C59+C63+C67+C69</f>
        <v>100420790.95</v>
      </c>
      <c r="D20" s="55">
        <f>D21+D24+D26+D29+D34+D40+D49+D51+D59+D63+D67+D69</f>
        <v>104429328</v>
      </c>
      <c r="E20" s="56">
        <f>E21+E24+E26+E29+E34+E40+E49+E51+E59+E63+E67+E69+E65</f>
        <v>101615013</v>
      </c>
      <c r="F20" s="57">
        <f>F21+F24+F26+F29+F34+F40+F49+F51+F59+F63+F67+F69+F65</f>
        <v>100935967.17</v>
      </c>
      <c r="G20" s="161">
        <f t="shared" si="2"/>
        <v>100.51301748883506</v>
      </c>
      <c r="H20" s="58">
        <f t="shared" si="3"/>
        <v>99.331746550089022</v>
      </c>
    </row>
    <row r="21" spans="1:8" x14ac:dyDescent="0.25">
      <c r="A21" s="59" t="s">
        <v>23</v>
      </c>
      <c r="B21" s="60" t="s">
        <v>24</v>
      </c>
      <c r="C21" s="133">
        <f>SUM(C22:C23)</f>
        <v>67909848.850000009</v>
      </c>
      <c r="D21" s="61">
        <f>SUM(D22:D23)</f>
        <v>72100000</v>
      </c>
      <c r="E21" s="62">
        <f t="shared" ref="E21:F21" si="4">SUM(E22:E23)</f>
        <v>70100000</v>
      </c>
      <c r="F21" s="63">
        <f t="shared" si="4"/>
        <v>70011194.810000002</v>
      </c>
      <c r="G21" s="162">
        <f t="shared" si="2"/>
        <v>103.09431694457378</v>
      </c>
      <c r="H21" s="64">
        <f t="shared" si="3"/>
        <v>99.873316419400865</v>
      </c>
    </row>
    <row r="22" spans="1:8" x14ac:dyDescent="0.25">
      <c r="A22" s="65" t="s">
        <v>25</v>
      </c>
      <c r="B22" s="66" t="s">
        <v>26</v>
      </c>
      <c r="C22" s="134">
        <v>66954796.840000004</v>
      </c>
      <c r="D22" s="67">
        <v>71800000</v>
      </c>
      <c r="E22" s="68">
        <v>69800000</v>
      </c>
      <c r="F22" s="69">
        <v>69250238.870000005</v>
      </c>
      <c r="G22" s="163">
        <f t="shared" si="2"/>
        <v>103.42834589653876</v>
      </c>
      <c r="H22" s="70">
        <f t="shared" si="3"/>
        <v>99.212376604584534</v>
      </c>
    </row>
    <row r="23" spans="1:8" x14ac:dyDescent="0.25">
      <c r="A23" s="65" t="s">
        <v>27</v>
      </c>
      <c r="B23" s="66" t="s">
        <v>28</v>
      </c>
      <c r="C23" s="134">
        <v>955052.01</v>
      </c>
      <c r="D23" s="67">
        <v>300000</v>
      </c>
      <c r="E23" s="68">
        <v>300000</v>
      </c>
      <c r="F23" s="69">
        <v>760955.94</v>
      </c>
      <c r="G23" s="163">
        <f t="shared" si="2"/>
        <v>79.676910998805184</v>
      </c>
      <c r="H23" s="70">
        <f t="shared" si="3"/>
        <v>253.65197999999998</v>
      </c>
    </row>
    <row r="24" spans="1:8" x14ac:dyDescent="0.25">
      <c r="A24" s="59" t="s">
        <v>29</v>
      </c>
      <c r="B24" s="60" t="s">
        <v>30</v>
      </c>
      <c r="C24" s="133">
        <f>SUM(C25)</f>
        <v>3564522.42</v>
      </c>
      <c r="D24" s="61">
        <f>SUM(D25)</f>
        <v>3100000</v>
      </c>
      <c r="E24" s="62">
        <f t="shared" ref="E24:F24" si="5">SUM(E25)</f>
        <v>3380000</v>
      </c>
      <c r="F24" s="63">
        <f t="shared" si="5"/>
        <v>3359709.31</v>
      </c>
      <c r="G24" s="162">
        <f t="shared" si="2"/>
        <v>94.254121986978561</v>
      </c>
      <c r="H24" s="64">
        <f t="shared" si="3"/>
        <v>99.399683727810654</v>
      </c>
    </row>
    <row r="25" spans="1:8" x14ac:dyDescent="0.25">
      <c r="A25" s="65" t="s">
        <v>31</v>
      </c>
      <c r="B25" s="66" t="s">
        <v>30</v>
      </c>
      <c r="C25" s="134">
        <v>3564522.42</v>
      </c>
      <c r="D25" s="67">
        <v>3100000</v>
      </c>
      <c r="E25" s="68">
        <v>3380000</v>
      </c>
      <c r="F25" s="69">
        <v>3359709.31</v>
      </c>
      <c r="G25" s="163">
        <f t="shared" si="2"/>
        <v>94.254121986978561</v>
      </c>
      <c r="H25" s="70">
        <f t="shared" si="3"/>
        <v>99.399683727810654</v>
      </c>
    </row>
    <row r="26" spans="1:8" x14ac:dyDescent="0.25">
      <c r="A26" s="59" t="s">
        <v>32</v>
      </c>
      <c r="B26" s="60" t="s">
        <v>33</v>
      </c>
      <c r="C26" s="133">
        <f>SUM(C27:C28)</f>
        <v>10784751.720000001</v>
      </c>
      <c r="D26" s="61">
        <f>SUM(D27:D28)</f>
        <v>11896500</v>
      </c>
      <c r="E26" s="62">
        <f t="shared" ref="E26:F26" si="6">SUM(E27:E28)</f>
        <v>11366500</v>
      </c>
      <c r="F26" s="63">
        <f t="shared" si="6"/>
        <v>11311927.84</v>
      </c>
      <c r="G26" s="162">
        <f t="shared" si="2"/>
        <v>104.88816185747109</v>
      </c>
      <c r="H26" s="64">
        <f t="shared" si="3"/>
        <v>99.519885980732852</v>
      </c>
    </row>
    <row r="27" spans="1:8" x14ac:dyDescent="0.25">
      <c r="A27" s="65" t="s">
        <v>34</v>
      </c>
      <c r="B27" s="66" t="s">
        <v>35</v>
      </c>
      <c r="C27" s="134">
        <v>10784751.720000001</v>
      </c>
      <c r="D27" s="67">
        <v>11896500</v>
      </c>
      <c r="E27" s="71">
        <v>11366500</v>
      </c>
      <c r="F27" s="69">
        <v>11310978.85</v>
      </c>
      <c r="G27" s="163">
        <f t="shared" si="2"/>
        <v>104.87936248939442</v>
      </c>
      <c r="H27" s="70">
        <f t="shared" si="3"/>
        <v>99.511536972682876</v>
      </c>
    </row>
    <row r="28" spans="1:8" x14ac:dyDescent="0.25">
      <c r="A28" s="65" t="s">
        <v>36</v>
      </c>
      <c r="B28" s="66" t="s">
        <v>37</v>
      </c>
      <c r="C28" s="134">
        <v>0</v>
      </c>
      <c r="D28" s="67">
        <v>0</v>
      </c>
      <c r="E28" s="71">
        <v>0</v>
      </c>
      <c r="F28" s="69">
        <v>948.99</v>
      </c>
      <c r="G28" s="163"/>
      <c r="H28" s="70"/>
    </row>
    <row r="29" spans="1:8" x14ac:dyDescent="0.25">
      <c r="A29" s="59" t="s">
        <v>38</v>
      </c>
      <c r="B29" s="60" t="s">
        <v>39</v>
      </c>
      <c r="C29" s="133">
        <f>SUM(C30:C33)</f>
        <v>3541862.7399999998</v>
      </c>
      <c r="D29" s="61">
        <f>SUM(D30:D33)</f>
        <v>4604828</v>
      </c>
      <c r="E29" s="62">
        <f t="shared" ref="E29:F29" si="7">SUM(E30:E33)</f>
        <v>3477328</v>
      </c>
      <c r="F29" s="63">
        <f t="shared" si="7"/>
        <v>3312190.58</v>
      </c>
      <c r="G29" s="162">
        <f>F29/C29*100</f>
        <v>93.515498006001224</v>
      </c>
      <c r="H29" s="64">
        <f>F29/E29*100</f>
        <v>95.251025500039106</v>
      </c>
    </row>
    <row r="30" spans="1:8" x14ac:dyDescent="0.25">
      <c r="A30" s="65" t="s">
        <v>40</v>
      </c>
      <c r="B30" s="66" t="s">
        <v>41</v>
      </c>
      <c r="C30" s="134">
        <v>614161.17000000004</v>
      </c>
      <c r="D30" s="169">
        <v>950000</v>
      </c>
      <c r="E30" s="72">
        <v>750000</v>
      </c>
      <c r="F30" s="69">
        <v>655033.87</v>
      </c>
      <c r="G30" s="163">
        <f>F30/C30*100</f>
        <v>106.65504463592185</v>
      </c>
      <c r="H30" s="70">
        <f>F30/E30*100</f>
        <v>87.337849333333324</v>
      </c>
    </row>
    <row r="31" spans="1:8" x14ac:dyDescent="0.25">
      <c r="A31" s="65" t="s">
        <v>42</v>
      </c>
      <c r="B31" s="66" t="s">
        <v>43</v>
      </c>
      <c r="C31" s="134">
        <v>2917661.57</v>
      </c>
      <c r="D31" s="169">
        <v>3500000</v>
      </c>
      <c r="E31" s="72">
        <v>2580000</v>
      </c>
      <c r="F31" s="69">
        <v>2620198.25</v>
      </c>
      <c r="G31" s="163">
        <f t="shared" ref="G31:G32" si="8">F31/C31*100</f>
        <v>89.804735303827584</v>
      </c>
      <c r="H31" s="70">
        <f t="shared" ref="H31:H32" si="9">F31/E31*100</f>
        <v>101.55807170542637</v>
      </c>
    </row>
    <row r="32" spans="1:8" x14ac:dyDescent="0.25">
      <c r="A32" s="65" t="s">
        <v>44</v>
      </c>
      <c r="B32" s="66" t="s">
        <v>45</v>
      </c>
      <c r="C32" s="134">
        <v>10040</v>
      </c>
      <c r="D32" s="169">
        <v>150000</v>
      </c>
      <c r="E32" s="72">
        <v>142500</v>
      </c>
      <c r="F32" s="69">
        <v>36958.46</v>
      </c>
      <c r="G32" s="163">
        <f t="shared" si="8"/>
        <v>368.11215139442226</v>
      </c>
      <c r="H32" s="70">
        <f t="shared" si="9"/>
        <v>25.935761403508771</v>
      </c>
    </row>
    <row r="33" spans="1:8" x14ac:dyDescent="0.25">
      <c r="A33" s="65" t="s">
        <v>46</v>
      </c>
      <c r="B33" s="66" t="s">
        <v>47</v>
      </c>
      <c r="C33" s="134">
        <v>0</v>
      </c>
      <c r="D33" s="169">
        <v>4828</v>
      </c>
      <c r="E33" s="71">
        <v>4828</v>
      </c>
      <c r="F33" s="69">
        <v>0</v>
      </c>
      <c r="G33" s="163"/>
      <c r="H33" s="70">
        <f>F33/E33*100</f>
        <v>0</v>
      </c>
    </row>
    <row r="34" spans="1:8" x14ac:dyDescent="0.25">
      <c r="A34" s="59" t="s">
        <v>48</v>
      </c>
      <c r="B34" s="60" t="s">
        <v>49</v>
      </c>
      <c r="C34" s="133">
        <f>SUM(C35:C39)</f>
        <v>1834297.84</v>
      </c>
      <c r="D34" s="61">
        <f>SUM(D35:D39)</f>
        <v>1837000</v>
      </c>
      <c r="E34" s="62">
        <f t="shared" ref="E34:F34" si="10">SUM(E35:E39)</f>
        <v>1745150</v>
      </c>
      <c r="F34" s="63">
        <f t="shared" si="10"/>
        <v>1506027.03</v>
      </c>
      <c r="G34" s="162">
        <f>F34/C34*100</f>
        <v>82.103734582165771</v>
      </c>
      <c r="H34" s="64">
        <f>F34/E34*100</f>
        <v>86.297855771710175</v>
      </c>
    </row>
    <row r="35" spans="1:8" x14ac:dyDescent="0.25">
      <c r="A35" s="65" t="s">
        <v>50</v>
      </c>
      <c r="B35" s="66" t="s">
        <v>51</v>
      </c>
      <c r="C35" s="134">
        <v>585534.37</v>
      </c>
      <c r="D35" s="169">
        <v>800000</v>
      </c>
      <c r="E35" s="72">
        <v>760000</v>
      </c>
      <c r="F35" s="69">
        <v>421887.52</v>
      </c>
      <c r="G35" s="163">
        <f>F35/C35*100</f>
        <v>72.051708937256748</v>
      </c>
      <c r="H35" s="70">
        <f>F35/E35*100</f>
        <v>55.511515789473684</v>
      </c>
    </row>
    <row r="36" spans="1:8" x14ac:dyDescent="0.25">
      <c r="A36" s="65" t="s">
        <v>52</v>
      </c>
      <c r="B36" s="66" t="s">
        <v>53</v>
      </c>
      <c r="C36" s="134">
        <v>1169117.54</v>
      </c>
      <c r="D36" s="169">
        <v>700000</v>
      </c>
      <c r="E36" s="71">
        <v>665000</v>
      </c>
      <c r="F36" s="69">
        <v>939042.77</v>
      </c>
      <c r="G36" s="163">
        <f t="shared" ref="G36:G39" si="11">F36/C36*100</f>
        <v>80.320646801689421</v>
      </c>
      <c r="H36" s="70">
        <f t="shared" ref="H36:H39" si="12">F36/E36*100</f>
        <v>141.20943909774437</v>
      </c>
    </row>
    <row r="37" spans="1:8" x14ac:dyDescent="0.25">
      <c r="A37" s="65" t="s">
        <v>54</v>
      </c>
      <c r="B37" s="66" t="s">
        <v>55</v>
      </c>
      <c r="C37" s="134">
        <v>19830.03</v>
      </c>
      <c r="D37" s="169">
        <v>150000</v>
      </c>
      <c r="E37" s="71">
        <v>142500</v>
      </c>
      <c r="F37" s="69">
        <v>53979.19</v>
      </c>
      <c r="G37" s="163">
        <f t="shared" si="11"/>
        <v>272.2093209137858</v>
      </c>
      <c r="H37" s="70">
        <f t="shared" si="12"/>
        <v>37.880133333333333</v>
      </c>
    </row>
    <row r="38" spans="1:8" x14ac:dyDescent="0.25">
      <c r="A38" s="65" t="s">
        <v>56</v>
      </c>
      <c r="B38" s="66" t="s">
        <v>57</v>
      </c>
      <c r="C38" s="134">
        <v>50544</v>
      </c>
      <c r="D38" s="169">
        <v>100000</v>
      </c>
      <c r="E38" s="71">
        <v>95000</v>
      </c>
      <c r="F38" s="69">
        <v>23615.83</v>
      </c>
      <c r="G38" s="163">
        <f t="shared" si="11"/>
        <v>46.723310383032604</v>
      </c>
      <c r="H38" s="70">
        <f t="shared" si="12"/>
        <v>24.858768421052631</v>
      </c>
    </row>
    <row r="39" spans="1:8" x14ac:dyDescent="0.25">
      <c r="A39" s="65" t="s">
        <v>58</v>
      </c>
      <c r="B39" s="66" t="s">
        <v>59</v>
      </c>
      <c r="C39" s="134">
        <v>9271.9</v>
      </c>
      <c r="D39" s="169">
        <v>87000</v>
      </c>
      <c r="E39" s="71">
        <v>82650</v>
      </c>
      <c r="F39" s="69">
        <v>67501.72</v>
      </c>
      <c r="G39" s="163">
        <f t="shared" si="11"/>
        <v>728.02467671135366</v>
      </c>
      <c r="H39" s="70">
        <f t="shared" si="12"/>
        <v>81.671772534785234</v>
      </c>
    </row>
    <row r="40" spans="1:8" x14ac:dyDescent="0.25">
      <c r="A40" s="59" t="s">
        <v>60</v>
      </c>
      <c r="B40" s="60" t="s">
        <v>61</v>
      </c>
      <c r="C40" s="133">
        <f>SUM(C41:C48)</f>
        <v>11953595.389999999</v>
      </c>
      <c r="D40" s="61">
        <f>SUM(D41:D48)</f>
        <v>9900000</v>
      </c>
      <c r="E40" s="62">
        <f t="shared" ref="E40:F40" si="13">SUM(E41:E48)</f>
        <v>10720425</v>
      </c>
      <c r="F40" s="63">
        <f t="shared" si="13"/>
        <v>10719519.719999999</v>
      </c>
      <c r="G40" s="162">
        <f>F40/C40*100</f>
        <v>89.67611308784646</v>
      </c>
      <c r="H40" s="64">
        <f>F40/E40*100</f>
        <v>99.991555558664871</v>
      </c>
    </row>
    <row r="41" spans="1:8" x14ac:dyDescent="0.25">
      <c r="A41" s="65" t="s">
        <v>62</v>
      </c>
      <c r="B41" s="66" t="s">
        <v>63</v>
      </c>
      <c r="C41" s="134">
        <v>2003783.49</v>
      </c>
      <c r="D41" s="169">
        <v>850000</v>
      </c>
      <c r="E41" s="68">
        <v>2122925</v>
      </c>
      <c r="F41" s="69">
        <v>1918256.79</v>
      </c>
      <c r="G41" s="163">
        <f>F41/C41*100</f>
        <v>95.731739460534243</v>
      </c>
      <c r="H41" s="70">
        <f>F41/E41*100</f>
        <v>90.359140808083197</v>
      </c>
    </row>
    <row r="42" spans="1:8" x14ac:dyDescent="0.25">
      <c r="A42" s="65" t="s">
        <v>64</v>
      </c>
      <c r="B42" s="66" t="s">
        <v>65</v>
      </c>
      <c r="C42" s="134">
        <v>532416.84</v>
      </c>
      <c r="D42" s="169">
        <v>500000</v>
      </c>
      <c r="E42" s="68">
        <v>475000</v>
      </c>
      <c r="F42" s="69">
        <v>473042.23</v>
      </c>
      <c r="G42" s="163">
        <f t="shared" ref="G42:G48" si="14">F42/C42*100</f>
        <v>88.848096915942776</v>
      </c>
      <c r="H42" s="70">
        <f t="shared" ref="H42:H48" si="15">F42/E42*100</f>
        <v>99.587837894736836</v>
      </c>
    </row>
    <row r="43" spans="1:8" x14ac:dyDescent="0.25">
      <c r="A43" s="65" t="s">
        <v>66</v>
      </c>
      <c r="B43" s="66" t="s">
        <v>67</v>
      </c>
      <c r="C43" s="134">
        <v>258827.53</v>
      </c>
      <c r="D43" s="169">
        <v>150000</v>
      </c>
      <c r="E43" s="68">
        <v>142500</v>
      </c>
      <c r="F43" s="69">
        <v>197641.47</v>
      </c>
      <c r="G43" s="163">
        <f t="shared" si="14"/>
        <v>76.360296758231243</v>
      </c>
      <c r="H43" s="70">
        <f t="shared" si="15"/>
        <v>138.69576842105263</v>
      </c>
    </row>
    <row r="44" spans="1:8" x14ac:dyDescent="0.25">
      <c r="A44" s="65" t="s">
        <v>68</v>
      </c>
      <c r="B44" s="66" t="s">
        <v>69</v>
      </c>
      <c r="C44" s="134">
        <v>766944.61</v>
      </c>
      <c r="D44" s="169">
        <v>500000</v>
      </c>
      <c r="E44" s="68">
        <v>475000</v>
      </c>
      <c r="F44" s="69">
        <v>574530.12</v>
      </c>
      <c r="G44" s="163">
        <f t="shared" si="14"/>
        <v>74.911553260671596</v>
      </c>
      <c r="H44" s="70">
        <f t="shared" si="15"/>
        <v>120.9537094736842</v>
      </c>
    </row>
    <row r="45" spans="1:8" x14ac:dyDescent="0.25">
      <c r="A45" s="65" t="s">
        <v>70</v>
      </c>
      <c r="B45" s="66" t="s">
        <v>71</v>
      </c>
      <c r="C45" s="134">
        <v>6642950.79</v>
      </c>
      <c r="D45" s="169">
        <v>6500000</v>
      </c>
      <c r="E45" s="68">
        <v>6175000</v>
      </c>
      <c r="F45" s="69">
        <v>6396113.8200000003</v>
      </c>
      <c r="G45" s="163">
        <f t="shared" si="14"/>
        <v>96.284227027971099</v>
      </c>
      <c r="H45" s="70">
        <f t="shared" si="15"/>
        <v>103.58079060728747</v>
      </c>
    </row>
    <row r="46" spans="1:8" x14ac:dyDescent="0.25">
      <c r="A46" s="65" t="s">
        <v>72</v>
      </c>
      <c r="B46" s="66" t="s">
        <v>73</v>
      </c>
      <c r="C46" s="134">
        <v>235021.53</v>
      </c>
      <c r="D46" s="169">
        <v>400000</v>
      </c>
      <c r="E46" s="68">
        <v>380000</v>
      </c>
      <c r="F46" s="69">
        <v>83511.259999999995</v>
      </c>
      <c r="G46" s="163">
        <f t="shared" si="14"/>
        <v>35.533450914050299</v>
      </c>
      <c r="H46" s="70">
        <f t="shared" si="15"/>
        <v>21.976647368421052</v>
      </c>
    </row>
    <row r="47" spans="1:8" x14ac:dyDescent="0.25">
      <c r="A47" s="65" t="s">
        <v>74</v>
      </c>
      <c r="B47" s="66" t="s">
        <v>75</v>
      </c>
      <c r="C47" s="134">
        <v>336404.5</v>
      </c>
      <c r="D47" s="169">
        <v>400000</v>
      </c>
      <c r="E47" s="68">
        <v>380000</v>
      </c>
      <c r="F47" s="69">
        <v>314307.17</v>
      </c>
      <c r="G47" s="163">
        <f t="shared" si="14"/>
        <v>93.431321519183001</v>
      </c>
      <c r="H47" s="70">
        <f t="shared" si="15"/>
        <v>82.712413157894744</v>
      </c>
    </row>
    <row r="48" spans="1:8" x14ac:dyDescent="0.25">
      <c r="A48" s="65" t="s">
        <v>76</v>
      </c>
      <c r="B48" s="66" t="s">
        <v>77</v>
      </c>
      <c r="C48" s="134">
        <v>1177246.1000000001</v>
      </c>
      <c r="D48" s="169">
        <v>600000</v>
      </c>
      <c r="E48" s="68">
        <v>570000</v>
      </c>
      <c r="F48" s="69">
        <v>762116.86</v>
      </c>
      <c r="G48" s="163">
        <f t="shared" si="14"/>
        <v>64.737259269748265</v>
      </c>
      <c r="H48" s="70">
        <f t="shared" si="15"/>
        <v>133.70471228070176</v>
      </c>
    </row>
    <row r="49" spans="1:8" x14ac:dyDescent="0.25">
      <c r="A49" s="59" t="s">
        <v>78</v>
      </c>
      <c r="B49" s="60" t="s">
        <v>79</v>
      </c>
      <c r="C49" s="133">
        <f>SUM(C50)</f>
        <v>1000</v>
      </c>
      <c r="D49" s="61">
        <f>SUM(D50)</f>
        <v>1000</v>
      </c>
      <c r="E49" s="62">
        <f t="shared" ref="E49:F49" si="16">SUM(E50)</f>
        <v>1000</v>
      </c>
      <c r="F49" s="63">
        <f t="shared" si="16"/>
        <v>0</v>
      </c>
      <c r="G49" s="162">
        <v>0</v>
      </c>
      <c r="H49" s="64">
        <f>F49/E49*100</f>
        <v>0</v>
      </c>
    </row>
    <row r="50" spans="1:8" x14ac:dyDescent="0.25">
      <c r="A50" s="65" t="s">
        <v>80</v>
      </c>
      <c r="B50" s="66" t="s">
        <v>79</v>
      </c>
      <c r="C50" s="134">
        <v>1000</v>
      </c>
      <c r="D50" s="67">
        <v>1000</v>
      </c>
      <c r="E50" s="71">
        <v>1000</v>
      </c>
      <c r="F50" s="69">
        <v>0</v>
      </c>
      <c r="G50" s="163">
        <v>0</v>
      </c>
      <c r="H50" s="70">
        <f>F50/E50*100</f>
        <v>0</v>
      </c>
    </row>
    <row r="51" spans="1:8" x14ac:dyDescent="0.25">
      <c r="A51" s="59" t="s">
        <v>81</v>
      </c>
      <c r="B51" s="60" t="s">
        <v>82</v>
      </c>
      <c r="C51" s="133">
        <f>SUM(C52:C58)</f>
        <v>640462.77</v>
      </c>
      <c r="D51" s="61">
        <f>SUM(D52:D58)</f>
        <v>771000</v>
      </c>
      <c r="E51" s="62">
        <f t="shared" ref="E51:F51" si="17">SUM(E52:E58)</f>
        <v>624410</v>
      </c>
      <c r="F51" s="63">
        <f t="shared" si="17"/>
        <v>536994.85</v>
      </c>
      <c r="G51" s="162">
        <f>F51/C51*100</f>
        <v>83.844818958016859</v>
      </c>
      <c r="H51" s="64">
        <f>F51/E51*100</f>
        <v>86.000360340161109</v>
      </c>
    </row>
    <row r="52" spans="1:8" x14ac:dyDescent="0.25">
      <c r="A52" s="65" t="s">
        <v>83</v>
      </c>
      <c r="B52" s="66" t="s">
        <v>84</v>
      </c>
      <c r="C52" s="134">
        <v>111979.31</v>
      </c>
      <c r="D52" s="169">
        <v>126000</v>
      </c>
      <c r="E52" s="68">
        <v>119700</v>
      </c>
      <c r="F52" s="69">
        <v>123822.12</v>
      </c>
      <c r="G52" s="163">
        <f>F52/C52*100</f>
        <v>110.5758912070453</v>
      </c>
      <c r="H52" s="70">
        <f>F52/E52*100</f>
        <v>103.44370927318296</v>
      </c>
    </row>
    <row r="53" spans="1:8" x14ac:dyDescent="0.25">
      <c r="A53" s="65" t="s">
        <v>85</v>
      </c>
      <c r="B53" s="66" t="s">
        <v>86</v>
      </c>
      <c r="C53" s="134">
        <v>211970.7</v>
      </c>
      <c r="D53" s="169">
        <v>150000</v>
      </c>
      <c r="E53" s="68">
        <v>127875</v>
      </c>
      <c r="F53" s="69">
        <v>110080.5</v>
      </c>
      <c r="G53" s="163">
        <f t="shared" ref="G53:G58" si="18">F53/C53*100</f>
        <v>51.931941537203016</v>
      </c>
      <c r="H53" s="70">
        <f t="shared" ref="H53:H58" si="19">F53/E53*100</f>
        <v>86.084457478005859</v>
      </c>
    </row>
    <row r="54" spans="1:8" x14ac:dyDescent="0.25">
      <c r="A54" s="65" t="s">
        <v>87</v>
      </c>
      <c r="B54" s="66" t="s">
        <v>88</v>
      </c>
      <c r="C54" s="134">
        <v>463</v>
      </c>
      <c r="D54" s="169">
        <v>30000</v>
      </c>
      <c r="E54" s="68">
        <v>28500</v>
      </c>
      <c r="F54" s="69">
        <v>1967</v>
      </c>
      <c r="G54" s="163">
        <f t="shared" si="18"/>
        <v>424.83801295896325</v>
      </c>
      <c r="H54" s="70">
        <f t="shared" si="19"/>
        <v>6.901754385964912</v>
      </c>
    </row>
    <row r="55" spans="1:8" x14ac:dyDescent="0.25">
      <c r="A55" s="65" t="s">
        <v>89</v>
      </c>
      <c r="B55" s="66" t="s">
        <v>90</v>
      </c>
      <c r="C55" s="134">
        <v>33798.5</v>
      </c>
      <c r="D55" s="169">
        <v>50000</v>
      </c>
      <c r="E55" s="68">
        <v>47500</v>
      </c>
      <c r="F55" s="69">
        <v>5535.15</v>
      </c>
      <c r="G55" s="163">
        <f t="shared" si="18"/>
        <v>16.376910217909078</v>
      </c>
      <c r="H55" s="70">
        <f t="shared" si="19"/>
        <v>11.652947368421051</v>
      </c>
    </row>
    <row r="56" spans="1:8" x14ac:dyDescent="0.25">
      <c r="A56" s="65" t="s">
        <v>91</v>
      </c>
      <c r="B56" s="66" t="s">
        <v>92</v>
      </c>
      <c r="C56" s="134">
        <v>276988.46999999997</v>
      </c>
      <c r="D56" s="169">
        <v>380000</v>
      </c>
      <c r="E56" s="68">
        <v>246550</v>
      </c>
      <c r="F56" s="69">
        <v>246508.64</v>
      </c>
      <c r="G56" s="163">
        <f t="shared" si="18"/>
        <v>88.995993226721694</v>
      </c>
      <c r="H56" s="70">
        <f t="shared" si="19"/>
        <v>99.983224498073426</v>
      </c>
    </row>
    <row r="57" spans="1:8" x14ac:dyDescent="0.25">
      <c r="A57" s="65" t="s">
        <v>93</v>
      </c>
      <c r="B57" s="66" t="s">
        <v>94</v>
      </c>
      <c r="C57" s="134">
        <v>0</v>
      </c>
      <c r="D57" s="169">
        <v>30000</v>
      </c>
      <c r="E57" s="68">
        <v>49535</v>
      </c>
      <c r="F57" s="69">
        <v>45837.5</v>
      </c>
      <c r="G57" s="163"/>
      <c r="H57" s="70">
        <f t="shared" si="19"/>
        <v>92.53558090239224</v>
      </c>
    </row>
    <row r="58" spans="1:8" x14ac:dyDescent="0.25">
      <c r="A58" s="65" t="s">
        <v>95</v>
      </c>
      <c r="B58" s="66" t="s">
        <v>82</v>
      </c>
      <c r="C58" s="134">
        <v>5262.79</v>
      </c>
      <c r="D58" s="169">
        <v>5000</v>
      </c>
      <c r="E58" s="68">
        <v>4750</v>
      </c>
      <c r="F58" s="69">
        <v>3243.94</v>
      </c>
      <c r="G58" s="163">
        <f t="shared" si="18"/>
        <v>61.639168577883595</v>
      </c>
      <c r="H58" s="70">
        <f t="shared" si="19"/>
        <v>68.293473684210525</v>
      </c>
    </row>
    <row r="59" spans="1:8" x14ac:dyDescent="0.25">
      <c r="A59" s="59" t="s">
        <v>96</v>
      </c>
      <c r="B59" s="60" t="s">
        <v>97</v>
      </c>
      <c r="C59" s="133">
        <f>SUM(C60:C62)</f>
        <v>4505.32</v>
      </c>
      <c r="D59" s="61">
        <f>SUM(D60:D62)</f>
        <v>19000</v>
      </c>
      <c r="E59" s="62">
        <f t="shared" ref="E59:F59" si="20">SUM(E60:E62)</f>
        <v>39000</v>
      </c>
      <c r="F59" s="63">
        <f t="shared" si="20"/>
        <v>20165.7</v>
      </c>
      <c r="G59" s="162">
        <f>F59/C59*100</f>
        <v>447.59750694734225</v>
      </c>
      <c r="H59" s="64">
        <f>F59/E59*100</f>
        <v>51.706923076923083</v>
      </c>
    </row>
    <row r="60" spans="1:8" ht="15.75" customHeight="1" x14ac:dyDescent="0.25">
      <c r="A60" s="65" t="s">
        <v>98</v>
      </c>
      <c r="B60" s="66" t="s">
        <v>99</v>
      </c>
      <c r="C60" s="134">
        <v>0</v>
      </c>
      <c r="D60" s="67">
        <v>2000</v>
      </c>
      <c r="E60" s="68">
        <v>2000</v>
      </c>
      <c r="F60" s="69">
        <v>16.52</v>
      </c>
      <c r="G60" s="163">
        <v>0</v>
      </c>
      <c r="H60" s="70"/>
    </row>
    <row r="61" spans="1:8" x14ac:dyDescent="0.25">
      <c r="A61" s="65" t="s">
        <v>100</v>
      </c>
      <c r="B61" s="66" t="s">
        <v>101</v>
      </c>
      <c r="C61" s="134">
        <v>4505.32</v>
      </c>
      <c r="D61" s="67">
        <v>15000</v>
      </c>
      <c r="E61" s="68">
        <v>35000</v>
      </c>
      <c r="F61" s="69">
        <v>20149.18</v>
      </c>
      <c r="G61" s="163">
        <f>F61/C61*100</f>
        <v>447.23082933065797</v>
      </c>
      <c r="H61" s="70">
        <f t="shared" ref="H61" si="21">F61/E61*100</f>
        <v>57.56908571428572</v>
      </c>
    </row>
    <row r="62" spans="1:8" x14ac:dyDescent="0.25">
      <c r="A62" s="65" t="s">
        <v>102</v>
      </c>
      <c r="B62" s="66" t="s">
        <v>103</v>
      </c>
      <c r="C62" s="134">
        <v>0</v>
      </c>
      <c r="D62" s="67">
        <v>2000</v>
      </c>
      <c r="E62" s="68">
        <v>2000</v>
      </c>
      <c r="F62" s="69">
        <v>0</v>
      </c>
      <c r="G62" s="163">
        <v>0</v>
      </c>
      <c r="H62" s="70"/>
    </row>
    <row r="63" spans="1:8" x14ac:dyDescent="0.25">
      <c r="A63" s="59" t="s">
        <v>104</v>
      </c>
      <c r="B63" s="60" t="s">
        <v>105</v>
      </c>
      <c r="C63" s="133">
        <f>SUM(C64)</f>
        <v>0</v>
      </c>
      <c r="D63" s="61">
        <f>SUM(D64)</f>
        <v>0</v>
      </c>
      <c r="E63" s="62">
        <f t="shared" ref="E63:F65" si="22">SUM(E64)</f>
        <v>0</v>
      </c>
      <c r="F63" s="63">
        <f t="shared" si="22"/>
        <v>0</v>
      </c>
      <c r="G63" s="162">
        <v>0</v>
      </c>
      <c r="H63" s="64">
        <v>0</v>
      </c>
    </row>
    <row r="64" spans="1:8" x14ac:dyDescent="0.25">
      <c r="A64" s="65" t="s">
        <v>106</v>
      </c>
      <c r="B64" s="66" t="s">
        <v>107</v>
      </c>
      <c r="C64" s="134">
        <v>0</v>
      </c>
      <c r="D64" s="67">
        <v>0</v>
      </c>
      <c r="E64" s="71">
        <v>0</v>
      </c>
      <c r="F64" s="69">
        <v>0</v>
      </c>
      <c r="G64" s="163">
        <v>0</v>
      </c>
      <c r="H64" s="70">
        <v>0</v>
      </c>
    </row>
    <row r="65" spans="1:8" x14ac:dyDescent="0.25">
      <c r="A65" s="59" t="s">
        <v>165</v>
      </c>
      <c r="B65" s="60" t="s">
        <v>168</v>
      </c>
      <c r="C65" s="133">
        <f>SUM(C66)</f>
        <v>0</v>
      </c>
      <c r="D65" s="61">
        <f>SUM(D66)</f>
        <v>0</v>
      </c>
      <c r="E65" s="62">
        <f t="shared" si="22"/>
        <v>25700</v>
      </c>
      <c r="F65" s="63">
        <f t="shared" si="22"/>
        <v>25660</v>
      </c>
      <c r="G65" s="162">
        <v>0</v>
      </c>
      <c r="H65" s="64">
        <f>F65/E65*100</f>
        <v>99.844357976653697</v>
      </c>
    </row>
    <row r="66" spans="1:8" x14ac:dyDescent="0.25">
      <c r="A66" s="65" t="s">
        <v>166</v>
      </c>
      <c r="B66" s="66" t="s">
        <v>167</v>
      </c>
      <c r="C66" s="134">
        <v>0</v>
      </c>
      <c r="D66" s="67">
        <v>0</v>
      </c>
      <c r="E66" s="71">
        <v>25700</v>
      </c>
      <c r="F66" s="69">
        <v>25660</v>
      </c>
      <c r="G66" s="163">
        <v>0</v>
      </c>
      <c r="H66" s="70">
        <f t="shared" ref="H66" si="23">F66/E66*100</f>
        <v>99.844357976653697</v>
      </c>
    </row>
    <row r="67" spans="1:8" x14ac:dyDescent="0.25">
      <c r="A67" s="59" t="s">
        <v>108</v>
      </c>
      <c r="B67" s="60" t="s">
        <v>109</v>
      </c>
      <c r="C67" s="133">
        <f>SUM(C68)</f>
        <v>185943.9</v>
      </c>
      <c r="D67" s="61">
        <f>SUM(D68)</f>
        <v>200000</v>
      </c>
      <c r="E67" s="62">
        <f t="shared" ref="E67:F67" si="24">SUM(E68)</f>
        <v>135500</v>
      </c>
      <c r="F67" s="63">
        <f t="shared" si="24"/>
        <v>132577.32999999999</v>
      </c>
      <c r="G67" s="162">
        <f>F67/C67*100</f>
        <v>71.299639299810309</v>
      </c>
      <c r="H67" s="64">
        <f>F67/E67*100</f>
        <v>97.843047970479688</v>
      </c>
    </row>
    <row r="68" spans="1:8" x14ac:dyDescent="0.25">
      <c r="A68" s="65" t="s">
        <v>110</v>
      </c>
      <c r="B68" s="66" t="s">
        <v>111</v>
      </c>
      <c r="C68" s="134">
        <v>185943.9</v>
      </c>
      <c r="D68" s="67">
        <v>200000</v>
      </c>
      <c r="E68" s="71">
        <v>135500</v>
      </c>
      <c r="F68" s="69">
        <v>132577.32999999999</v>
      </c>
      <c r="G68" s="163">
        <f>F68/C68*100</f>
        <v>71.299639299810309</v>
      </c>
      <c r="H68" s="70">
        <f>F68/E68*100</f>
        <v>97.843047970479688</v>
      </c>
    </row>
    <row r="69" spans="1:8" x14ac:dyDescent="0.25">
      <c r="A69" s="59" t="s">
        <v>112</v>
      </c>
      <c r="B69" s="60" t="s">
        <v>113</v>
      </c>
      <c r="C69" s="133">
        <f>SUM(C70)</f>
        <v>0</v>
      </c>
      <c r="D69" s="61">
        <f>SUM(D70)</f>
        <v>0</v>
      </c>
      <c r="E69" s="62">
        <f t="shared" ref="E69:F69" si="25">SUM(E70)</f>
        <v>0</v>
      </c>
      <c r="F69" s="63">
        <f t="shared" si="25"/>
        <v>0</v>
      </c>
      <c r="G69" s="162"/>
      <c r="H69" s="64"/>
    </row>
    <row r="70" spans="1:8" x14ac:dyDescent="0.25">
      <c r="A70" s="65" t="s">
        <v>114</v>
      </c>
      <c r="B70" s="66" t="s">
        <v>115</v>
      </c>
      <c r="C70" s="134">
        <v>0</v>
      </c>
      <c r="D70" s="67">
        <v>0</v>
      </c>
      <c r="E70" s="72">
        <v>0</v>
      </c>
      <c r="F70" s="69">
        <v>0</v>
      </c>
      <c r="G70" s="163">
        <v>0</v>
      </c>
      <c r="H70" s="70">
        <v>0</v>
      </c>
    </row>
    <row r="71" spans="1:8" x14ac:dyDescent="0.25">
      <c r="A71" s="54" t="s">
        <v>9</v>
      </c>
      <c r="B71" s="20" t="s">
        <v>10</v>
      </c>
      <c r="C71" s="128">
        <f>SUM(C72)</f>
        <v>134516.13</v>
      </c>
      <c r="D71" s="55">
        <f t="shared" ref="D71:D72" si="26">SUM(D72)</f>
        <v>300000</v>
      </c>
      <c r="E71" s="56">
        <f t="shared" ref="E71:F72" si="27">SUM(E72)</f>
        <v>150000</v>
      </c>
      <c r="F71" s="57">
        <f t="shared" si="27"/>
        <v>109938.58</v>
      </c>
      <c r="G71" s="161">
        <f t="shared" ref="G71:G79" si="28">F71/C71*100</f>
        <v>81.7289197957152</v>
      </c>
      <c r="H71" s="58">
        <f t="shared" ref="H71:H83" si="29">F71/E71*100</f>
        <v>73.292386666666658</v>
      </c>
    </row>
    <row r="72" spans="1:8" x14ac:dyDescent="0.25">
      <c r="A72" s="59" t="s">
        <v>48</v>
      </c>
      <c r="B72" s="60" t="s">
        <v>49</v>
      </c>
      <c r="C72" s="133">
        <f>SUM(C73)</f>
        <v>134516.13</v>
      </c>
      <c r="D72" s="61">
        <f t="shared" si="26"/>
        <v>300000</v>
      </c>
      <c r="E72" s="62">
        <f t="shared" si="27"/>
        <v>150000</v>
      </c>
      <c r="F72" s="63">
        <f t="shared" si="27"/>
        <v>109938.58</v>
      </c>
      <c r="G72" s="162">
        <f t="shared" si="28"/>
        <v>81.7289197957152</v>
      </c>
      <c r="H72" s="64">
        <f t="shared" si="29"/>
        <v>73.292386666666658</v>
      </c>
    </row>
    <row r="73" spans="1:8" x14ac:dyDescent="0.25">
      <c r="A73" s="65" t="s">
        <v>116</v>
      </c>
      <c r="B73" s="66" t="s">
        <v>117</v>
      </c>
      <c r="C73" s="134">
        <v>134516.13</v>
      </c>
      <c r="D73" s="67">
        <v>300000</v>
      </c>
      <c r="E73" s="72">
        <v>150000</v>
      </c>
      <c r="F73" s="69">
        <v>109938.58</v>
      </c>
      <c r="G73" s="163">
        <f t="shared" si="28"/>
        <v>81.7289197957152</v>
      </c>
      <c r="H73" s="70">
        <f t="shared" si="29"/>
        <v>73.292386666666658</v>
      </c>
    </row>
    <row r="74" spans="1:8" x14ac:dyDescent="0.25">
      <c r="A74" s="54" t="s">
        <v>11</v>
      </c>
      <c r="B74" s="20" t="s">
        <v>12</v>
      </c>
      <c r="C74" s="128">
        <f>SUM(C75)</f>
        <v>21788.18</v>
      </c>
      <c r="D74" s="55">
        <f t="shared" ref="D74:D75" si="30">SUM(D75)</f>
        <v>160000</v>
      </c>
      <c r="E74" s="56">
        <f t="shared" ref="E74:F75" si="31">SUM(E75)</f>
        <v>20000</v>
      </c>
      <c r="F74" s="57">
        <f t="shared" si="31"/>
        <v>0</v>
      </c>
      <c r="G74" s="161">
        <f t="shared" si="28"/>
        <v>0</v>
      </c>
      <c r="H74" s="58">
        <f t="shared" si="29"/>
        <v>0</v>
      </c>
    </row>
    <row r="75" spans="1:8" x14ac:dyDescent="0.25">
      <c r="A75" s="59" t="s">
        <v>38</v>
      </c>
      <c r="B75" s="60" t="s">
        <v>39</v>
      </c>
      <c r="C75" s="133">
        <f>SUM(C76)</f>
        <v>21788.18</v>
      </c>
      <c r="D75" s="61">
        <f t="shared" si="30"/>
        <v>160000</v>
      </c>
      <c r="E75" s="62">
        <f t="shared" si="31"/>
        <v>20000</v>
      </c>
      <c r="F75" s="63">
        <f t="shared" si="31"/>
        <v>0</v>
      </c>
      <c r="G75" s="162">
        <f t="shared" si="28"/>
        <v>0</v>
      </c>
      <c r="H75" s="64">
        <f t="shared" si="29"/>
        <v>0</v>
      </c>
    </row>
    <row r="76" spans="1:8" x14ac:dyDescent="0.25">
      <c r="A76" s="83" t="s">
        <v>40</v>
      </c>
      <c r="B76" s="84" t="s">
        <v>41</v>
      </c>
      <c r="C76" s="146">
        <v>21788.18</v>
      </c>
      <c r="D76" s="90">
        <v>160000</v>
      </c>
      <c r="E76" s="85">
        <v>20000</v>
      </c>
      <c r="F76" s="86">
        <v>0</v>
      </c>
      <c r="G76" s="163">
        <f t="shared" si="28"/>
        <v>0</v>
      </c>
      <c r="H76" s="70">
        <f t="shared" si="29"/>
        <v>0</v>
      </c>
    </row>
    <row r="77" spans="1:8" ht="15.75" thickBot="1" x14ac:dyDescent="0.3">
      <c r="A77" s="172">
        <v>52</v>
      </c>
      <c r="B77" s="173" t="s">
        <v>171</v>
      </c>
      <c r="C77" s="174">
        <v>0</v>
      </c>
      <c r="D77" s="175">
        <v>1106000</v>
      </c>
      <c r="E77" s="176">
        <v>0</v>
      </c>
      <c r="F77" s="177">
        <v>0</v>
      </c>
      <c r="G77" s="170">
        <v>0</v>
      </c>
      <c r="H77" s="171">
        <v>0</v>
      </c>
    </row>
    <row r="78" spans="1:8" x14ac:dyDescent="0.25">
      <c r="A78" s="48" t="s">
        <v>118</v>
      </c>
      <c r="B78" s="49" t="s">
        <v>119</v>
      </c>
      <c r="C78" s="132">
        <f t="shared" ref="C78" si="32">C79</f>
        <v>24561152.439999998</v>
      </c>
      <c r="D78" s="50">
        <f t="shared" ref="D78" si="33">D79</f>
        <v>28116875</v>
      </c>
      <c r="E78" s="51">
        <f t="shared" ref="E78:F78" si="34">E79</f>
        <v>19289870</v>
      </c>
      <c r="F78" s="52">
        <f t="shared" si="34"/>
        <v>17320480.449999999</v>
      </c>
      <c r="G78" s="160">
        <f t="shared" si="28"/>
        <v>70.519819834642902</v>
      </c>
      <c r="H78" s="53">
        <f t="shared" si="29"/>
        <v>89.790550428800188</v>
      </c>
    </row>
    <row r="79" spans="1:8" x14ac:dyDescent="0.25">
      <c r="A79" s="54" t="s">
        <v>3</v>
      </c>
      <c r="B79" s="20" t="s">
        <v>4</v>
      </c>
      <c r="C79" s="128">
        <f>C82+C87+C89+C91+C96+C80</f>
        <v>24561152.439999998</v>
      </c>
      <c r="D79" s="55">
        <f>D82+D87+D89+D91+D96+D80</f>
        <v>28116875</v>
      </c>
      <c r="E79" s="56">
        <f t="shared" ref="E79:F79" si="35">E82+E87+E89+E91+E96+E80</f>
        <v>19289870</v>
      </c>
      <c r="F79" s="57">
        <f t="shared" si="35"/>
        <v>17320480.449999999</v>
      </c>
      <c r="G79" s="161">
        <f t="shared" si="28"/>
        <v>70.519819834642902</v>
      </c>
      <c r="H79" s="58">
        <f t="shared" si="29"/>
        <v>89.790550428800188</v>
      </c>
    </row>
    <row r="80" spans="1:8" x14ac:dyDescent="0.25">
      <c r="A80" s="59" t="s">
        <v>48</v>
      </c>
      <c r="B80" s="60" t="s">
        <v>49</v>
      </c>
      <c r="C80" s="136">
        <f>C81</f>
        <v>7000</v>
      </c>
      <c r="D80" s="78">
        <f>D81</f>
        <v>10000</v>
      </c>
      <c r="E80" s="79">
        <f t="shared" ref="E80:F80" si="36">E81</f>
        <v>10000</v>
      </c>
      <c r="F80" s="80">
        <f t="shared" si="36"/>
        <v>6338.25</v>
      </c>
      <c r="G80" s="162">
        <f>F80/C80*100</f>
        <v>90.546428571428578</v>
      </c>
      <c r="H80" s="64">
        <f t="shared" si="29"/>
        <v>63.3825</v>
      </c>
    </row>
    <row r="81" spans="1:8" x14ac:dyDescent="0.25">
      <c r="A81" s="65" t="s">
        <v>54</v>
      </c>
      <c r="B81" s="66" t="s">
        <v>55</v>
      </c>
      <c r="C81" s="137">
        <v>7000</v>
      </c>
      <c r="D81" s="67">
        <v>10000</v>
      </c>
      <c r="E81" s="71">
        <v>10000</v>
      </c>
      <c r="F81" s="69">
        <v>6338.25</v>
      </c>
      <c r="G81" s="163">
        <f>F81/C81*100</f>
        <v>90.546428571428578</v>
      </c>
      <c r="H81" s="70">
        <f t="shared" si="29"/>
        <v>63.3825</v>
      </c>
    </row>
    <row r="82" spans="1:8" x14ac:dyDescent="0.25">
      <c r="A82" s="59" t="s">
        <v>60</v>
      </c>
      <c r="B82" s="60" t="s">
        <v>61</v>
      </c>
      <c r="C82" s="133">
        <f>SUM(C83:C86)</f>
        <v>24306251.039999999</v>
      </c>
      <c r="D82" s="61">
        <f>SUM(D83:D86)</f>
        <v>24705000</v>
      </c>
      <c r="E82" s="62">
        <f t="shared" ref="E82:F82" si="37">SUM(E83:E86)</f>
        <v>16171263</v>
      </c>
      <c r="F82" s="63">
        <f t="shared" si="37"/>
        <v>14223708.43</v>
      </c>
      <c r="G82" s="162">
        <f>F82/C82*100</f>
        <v>58.518725930183599</v>
      </c>
      <c r="H82" s="64">
        <f t="shared" si="29"/>
        <v>87.956694724462764</v>
      </c>
    </row>
    <row r="83" spans="1:8" x14ac:dyDescent="0.25">
      <c r="A83" s="65" t="s">
        <v>64</v>
      </c>
      <c r="B83" s="66" t="s">
        <v>65</v>
      </c>
      <c r="C83" s="134">
        <v>5342070.8499999996</v>
      </c>
      <c r="D83" s="169">
        <v>4950000</v>
      </c>
      <c r="E83" s="71">
        <v>3267375</v>
      </c>
      <c r="F83" s="69">
        <v>2929584.13</v>
      </c>
      <c r="G83" s="163">
        <f>F83/C83*100</f>
        <v>54.839859153122241</v>
      </c>
      <c r="H83" s="70">
        <f t="shared" si="29"/>
        <v>89.661704885420249</v>
      </c>
    </row>
    <row r="84" spans="1:8" x14ac:dyDescent="0.25">
      <c r="A84" s="65" t="s">
        <v>70</v>
      </c>
      <c r="B84" s="66" t="s">
        <v>71</v>
      </c>
      <c r="C84" s="134">
        <v>7177643.5199999996</v>
      </c>
      <c r="D84" s="169">
        <v>4700000</v>
      </c>
      <c r="E84" s="68">
        <v>4241750</v>
      </c>
      <c r="F84" s="69">
        <v>3381564.1</v>
      </c>
      <c r="G84" s="163">
        <f t="shared" ref="G84:G86" si="38">F84/C84*100</f>
        <v>47.112455370310734</v>
      </c>
      <c r="H84" s="70">
        <f t="shared" ref="H84:H86" si="39">F84/E84*100</f>
        <v>79.72096658218895</v>
      </c>
    </row>
    <row r="85" spans="1:8" x14ac:dyDescent="0.25">
      <c r="A85" s="65" t="s">
        <v>74</v>
      </c>
      <c r="B85" s="66" t="s">
        <v>75</v>
      </c>
      <c r="C85" s="134">
        <v>25312.5</v>
      </c>
      <c r="D85" s="169">
        <v>155000</v>
      </c>
      <c r="E85" s="71">
        <v>39888</v>
      </c>
      <c r="F85" s="69">
        <v>25312.5</v>
      </c>
      <c r="G85" s="163">
        <f t="shared" si="38"/>
        <v>100</v>
      </c>
      <c r="H85" s="70">
        <f t="shared" si="39"/>
        <v>63.458935018050546</v>
      </c>
    </row>
    <row r="86" spans="1:8" x14ac:dyDescent="0.25">
      <c r="A86" s="65" t="s">
        <v>120</v>
      </c>
      <c r="B86" s="66" t="s">
        <v>121</v>
      </c>
      <c r="C86" s="134">
        <v>11761224.17</v>
      </c>
      <c r="D86" s="169">
        <v>14900000</v>
      </c>
      <c r="E86" s="72">
        <v>8622250</v>
      </c>
      <c r="F86" s="69">
        <v>7887247.7000000002</v>
      </c>
      <c r="G86" s="163">
        <f t="shared" si="38"/>
        <v>67.061451988292475</v>
      </c>
      <c r="H86" s="70">
        <f t="shared" si="39"/>
        <v>91.475516251558474</v>
      </c>
    </row>
    <row r="87" spans="1:8" x14ac:dyDescent="0.25">
      <c r="A87" s="59" t="s">
        <v>81</v>
      </c>
      <c r="B87" s="60" t="s">
        <v>82</v>
      </c>
      <c r="C87" s="133">
        <f>SUM(C88)</f>
        <v>0</v>
      </c>
      <c r="D87" s="61">
        <f>SUM(D88)</f>
        <v>0</v>
      </c>
      <c r="E87" s="62">
        <f t="shared" ref="E87:F87" si="40">SUM(E88)</f>
        <v>0</v>
      </c>
      <c r="F87" s="63">
        <f t="shared" si="40"/>
        <v>0</v>
      </c>
      <c r="G87" s="162">
        <v>0</v>
      </c>
      <c r="H87" s="64">
        <v>0</v>
      </c>
    </row>
    <row r="88" spans="1:8" x14ac:dyDescent="0.25">
      <c r="A88" s="65" t="s">
        <v>91</v>
      </c>
      <c r="B88" s="66" t="s">
        <v>92</v>
      </c>
      <c r="C88" s="134">
        <v>0</v>
      </c>
      <c r="D88" s="67">
        <v>0</v>
      </c>
      <c r="E88" s="71">
        <v>0</v>
      </c>
      <c r="F88" s="69">
        <v>0</v>
      </c>
      <c r="G88" s="163">
        <v>0</v>
      </c>
      <c r="H88" s="70">
        <v>0</v>
      </c>
    </row>
    <row r="89" spans="1:8" x14ac:dyDescent="0.25">
      <c r="A89" s="59" t="s">
        <v>122</v>
      </c>
      <c r="B89" s="60" t="s">
        <v>123</v>
      </c>
      <c r="C89" s="133">
        <f>SUM(C90)</f>
        <v>0</v>
      </c>
      <c r="D89" s="61">
        <f>SUM(D90)</f>
        <v>0</v>
      </c>
      <c r="E89" s="62">
        <f>SUM(E90)</f>
        <v>0</v>
      </c>
      <c r="F89" s="63">
        <v>0</v>
      </c>
      <c r="G89" s="162">
        <v>0</v>
      </c>
      <c r="H89" s="64">
        <v>0</v>
      </c>
    </row>
    <row r="90" spans="1:8" x14ac:dyDescent="0.25">
      <c r="A90" s="65" t="s">
        <v>124</v>
      </c>
      <c r="B90" s="66" t="s">
        <v>125</v>
      </c>
      <c r="C90" s="134">
        <v>0</v>
      </c>
      <c r="D90" s="67">
        <v>0</v>
      </c>
      <c r="E90" s="71">
        <v>0</v>
      </c>
      <c r="F90" s="69">
        <v>0</v>
      </c>
      <c r="G90" s="163">
        <v>0</v>
      </c>
      <c r="H90" s="70">
        <v>0</v>
      </c>
    </row>
    <row r="91" spans="1:8" x14ac:dyDescent="0.25">
      <c r="A91" s="59" t="s">
        <v>108</v>
      </c>
      <c r="B91" s="60" t="s">
        <v>109</v>
      </c>
      <c r="C91" s="133">
        <f>SUM(C92:C94)</f>
        <v>247901.40000000002</v>
      </c>
      <c r="D91" s="61">
        <f>SUM(D92:D95)</f>
        <v>3214375</v>
      </c>
      <c r="E91" s="62">
        <f t="shared" ref="E91:F91" si="41">SUM(E92:E94)</f>
        <v>3108607</v>
      </c>
      <c r="F91" s="63">
        <f t="shared" si="41"/>
        <v>3090433.77</v>
      </c>
      <c r="G91" s="162">
        <f>F91/C91*100</f>
        <v>1246.6382884485524</v>
      </c>
      <c r="H91" s="64">
        <f>F91/E91*100</f>
        <v>99.415389915804724</v>
      </c>
    </row>
    <row r="92" spans="1:8" x14ac:dyDescent="0.25">
      <c r="A92" s="65" t="s">
        <v>110</v>
      </c>
      <c r="B92" s="66" t="s">
        <v>111</v>
      </c>
      <c r="C92" s="134">
        <v>127618.75</v>
      </c>
      <c r="D92" s="169">
        <v>2200000</v>
      </c>
      <c r="E92" s="71">
        <v>3078000</v>
      </c>
      <c r="F92" s="69">
        <v>3073062.78</v>
      </c>
      <c r="G92" s="163">
        <f>F92/C92*100</f>
        <v>2408.0025701552477</v>
      </c>
      <c r="H92" s="70">
        <f>F92/E92*100</f>
        <v>99.839596491228065</v>
      </c>
    </row>
    <row r="93" spans="1:8" x14ac:dyDescent="0.25">
      <c r="A93" s="65" t="s">
        <v>126</v>
      </c>
      <c r="B93" s="66" t="s">
        <v>127</v>
      </c>
      <c r="C93" s="134">
        <v>18542.009999999998</v>
      </c>
      <c r="D93" s="169">
        <v>14375</v>
      </c>
      <c r="E93" s="71">
        <v>19357</v>
      </c>
      <c r="F93" s="69">
        <v>15071</v>
      </c>
      <c r="G93" s="163">
        <f t="shared" ref="G93:G94" si="42">F93/C93*100</f>
        <v>81.280292697501523</v>
      </c>
      <c r="H93" s="70">
        <f t="shared" ref="H93:H94" si="43">F93/E93*100</f>
        <v>77.858139174458856</v>
      </c>
    </row>
    <row r="94" spans="1:8" x14ac:dyDescent="0.25">
      <c r="A94" s="65" t="s">
        <v>128</v>
      </c>
      <c r="B94" s="81" t="s">
        <v>129</v>
      </c>
      <c r="C94" s="134">
        <v>101740.64</v>
      </c>
      <c r="D94" s="169">
        <v>500000</v>
      </c>
      <c r="E94" s="71">
        <v>11250</v>
      </c>
      <c r="F94" s="69">
        <v>2299.9899999999998</v>
      </c>
      <c r="G94" s="163">
        <f t="shared" si="42"/>
        <v>2.2606403891306361</v>
      </c>
      <c r="H94" s="70">
        <f t="shared" si="43"/>
        <v>20.444355555555553</v>
      </c>
    </row>
    <row r="95" spans="1:8" x14ac:dyDescent="0.25">
      <c r="A95" s="65" t="s">
        <v>130</v>
      </c>
      <c r="B95" s="81" t="s">
        <v>131</v>
      </c>
      <c r="C95" s="134">
        <v>0</v>
      </c>
      <c r="D95" s="169">
        <v>500000</v>
      </c>
      <c r="E95" s="71">
        <v>0</v>
      </c>
      <c r="F95" s="69">
        <v>0</v>
      </c>
      <c r="G95" s="163"/>
      <c r="H95" s="70"/>
    </row>
    <row r="96" spans="1:8" x14ac:dyDescent="0.25">
      <c r="A96" s="59" t="s">
        <v>132</v>
      </c>
      <c r="B96" s="60" t="s">
        <v>133</v>
      </c>
      <c r="C96" s="133">
        <f>SUM(C97)</f>
        <v>0</v>
      </c>
      <c r="D96" s="61">
        <f>SUM(D97)</f>
        <v>187500</v>
      </c>
      <c r="E96" s="62">
        <f t="shared" ref="E96:F96" si="44">SUM(E97)</f>
        <v>0</v>
      </c>
      <c r="F96" s="63">
        <f t="shared" si="44"/>
        <v>0</v>
      </c>
      <c r="G96" s="162">
        <v>0</v>
      </c>
      <c r="H96" s="64">
        <v>0</v>
      </c>
    </row>
    <row r="97" spans="1:8" ht="15.75" thickBot="1" x14ac:dyDescent="0.3">
      <c r="A97" s="73" t="s">
        <v>134</v>
      </c>
      <c r="B97" s="74" t="s">
        <v>135</v>
      </c>
      <c r="C97" s="135">
        <v>0</v>
      </c>
      <c r="D97" s="75">
        <v>187500</v>
      </c>
      <c r="E97" s="82">
        <v>0</v>
      </c>
      <c r="F97" s="77">
        <v>0</v>
      </c>
      <c r="G97" s="163">
        <v>0</v>
      </c>
      <c r="H97" s="70">
        <v>0</v>
      </c>
    </row>
    <row r="98" spans="1:8" x14ac:dyDescent="0.25">
      <c r="A98" s="48" t="s">
        <v>136</v>
      </c>
      <c r="B98" s="49" t="s">
        <v>137</v>
      </c>
      <c r="C98" s="138">
        <f>C99+C107</f>
        <v>83750</v>
      </c>
      <c r="D98" s="50">
        <f>D100+D104</f>
        <v>230000</v>
      </c>
      <c r="E98" s="51">
        <f>E99+E107</f>
        <v>22000</v>
      </c>
      <c r="F98" s="52">
        <f>F100+F104</f>
        <v>0</v>
      </c>
      <c r="G98" s="160">
        <f>F98/C98*100</f>
        <v>0</v>
      </c>
      <c r="H98" s="53">
        <f>F98/E98*100</f>
        <v>0</v>
      </c>
    </row>
    <row r="99" spans="1:8" x14ac:dyDescent="0.25">
      <c r="A99" s="54" t="s">
        <v>3</v>
      </c>
      <c r="B99" s="20" t="s">
        <v>4</v>
      </c>
      <c r="C99" s="139">
        <f>C100+C104</f>
        <v>83750</v>
      </c>
      <c r="D99" s="55">
        <f>D100+D104</f>
        <v>230000</v>
      </c>
      <c r="E99" s="56">
        <f t="shared" ref="E99:F99" si="45">E100+E104</f>
        <v>22000</v>
      </c>
      <c r="F99" s="57">
        <f t="shared" si="45"/>
        <v>0</v>
      </c>
      <c r="G99" s="161">
        <f>F99/C99*100</f>
        <v>0</v>
      </c>
      <c r="H99" s="58">
        <f>F99/E99*100</f>
        <v>0</v>
      </c>
    </row>
    <row r="100" spans="1:8" x14ac:dyDescent="0.25">
      <c r="A100" s="59" t="s">
        <v>60</v>
      </c>
      <c r="B100" s="60" t="s">
        <v>61</v>
      </c>
      <c r="C100" s="140">
        <f>C101</f>
        <v>73750</v>
      </c>
      <c r="D100" s="61">
        <f>SUM(D101:D103)</f>
        <v>110000</v>
      </c>
      <c r="E100" s="62">
        <f t="shared" ref="E100:F100" si="46">SUM(E101:E103)</f>
        <v>15000</v>
      </c>
      <c r="F100" s="63">
        <f t="shared" si="46"/>
        <v>0</v>
      </c>
      <c r="G100" s="162">
        <f>F100/C100*100</f>
        <v>0</v>
      </c>
      <c r="H100" s="64">
        <f>F100/E100*100</f>
        <v>0</v>
      </c>
    </row>
    <row r="101" spans="1:8" x14ac:dyDescent="0.25">
      <c r="A101" s="65" t="s">
        <v>66</v>
      </c>
      <c r="B101" s="66" t="s">
        <v>67</v>
      </c>
      <c r="C101" s="141">
        <v>73750</v>
      </c>
      <c r="D101" s="67">
        <v>30000</v>
      </c>
      <c r="E101" s="72">
        <v>5000</v>
      </c>
      <c r="F101" s="69">
        <v>0</v>
      </c>
      <c r="G101" s="163">
        <f>F101/C101*100</f>
        <v>0</v>
      </c>
      <c r="H101" s="70"/>
    </row>
    <row r="102" spans="1:8" x14ac:dyDescent="0.25">
      <c r="A102" s="65" t="s">
        <v>70</v>
      </c>
      <c r="B102" s="66" t="s">
        <v>71</v>
      </c>
      <c r="C102" s="134">
        <v>0</v>
      </c>
      <c r="D102" s="67">
        <v>40000</v>
      </c>
      <c r="E102" s="72">
        <v>5000</v>
      </c>
      <c r="F102" s="69">
        <v>0</v>
      </c>
      <c r="G102" s="163"/>
      <c r="H102" s="70">
        <f t="shared" ref="H102" si="47">F102/E102*100</f>
        <v>0</v>
      </c>
    </row>
    <row r="103" spans="1:8" x14ac:dyDescent="0.25">
      <c r="A103" s="65" t="s">
        <v>74</v>
      </c>
      <c r="B103" s="66" t="s">
        <v>75</v>
      </c>
      <c r="C103" s="134">
        <v>0</v>
      </c>
      <c r="D103" s="67">
        <v>40000</v>
      </c>
      <c r="E103" s="72">
        <v>5000</v>
      </c>
      <c r="F103" s="69">
        <v>0</v>
      </c>
      <c r="G103" s="163"/>
      <c r="H103" s="70"/>
    </row>
    <row r="104" spans="1:8" x14ac:dyDescent="0.25">
      <c r="A104" s="59" t="s">
        <v>81</v>
      </c>
      <c r="B104" s="60" t="s">
        <v>82</v>
      </c>
      <c r="C104" s="140">
        <f>SUM(C105:C106)</f>
        <v>10000</v>
      </c>
      <c r="D104" s="61">
        <f>SUM(D105:D106)</f>
        <v>120000</v>
      </c>
      <c r="E104" s="62">
        <f t="shared" ref="E104:F104" si="48">SUM(E105:E106)</f>
        <v>7000</v>
      </c>
      <c r="F104" s="63">
        <f t="shared" si="48"/>
        <v>0</v>
      </c>
      <c r="G104" s="162">
        <f>F104/C104*100</f>
        <v>0</v>
      </c>
      <c r="H104" s="64">
        <f>F104/E104*100</f>
        <v>0</v>
      </c>
    </row>
    <row r="105" spans="1:8" x14ac:dyDescent="0.25">
      <c r="A105" s="83" t="s">
        <v>87</v>
      </c>
      <c r="B105" s="84" t="s">
        <v>88</v>
      </c>
      <c r="C105" s="142">
        <v>0</v>
      </c>
      <c r="D105" s="90">
        <v>70000</v>
      </c>
      <c r="E105" s="85">
        <v>2000</v>
      </c>
      <c r="F105" s="86">
        <v>0</v>
      </c>
      <c r="G105" s="163"/>
      <c r="H105" s="70"/>
    </row>
    <row r="106" spans="1:8" x14ac:dyDescent="0.25">
      <c r="A106" s="83" t="s">
        <v>95</v>
      </c>
      <c r="B106" s="84" t="s">
        <v>82</v>
      </c>
      <c r="C106" s="142">
        <v>10000</v>
      </c>
      <c r="D106" s="90">
        <v>50000</v>
      </c>
      <c r="E106" s="71">
        <v>5000</v>
      </c>
      <c r="F106" s="86">
        <v>0</v>
      </c>
      <c r="G106" s="163"/>
      <c r="H106" s="70">
        <f>F106/E106*100</f>
        <v>0</v>
      </c>
    </row>
    <row r="107" spans="1:8" x14ac:dyDescent="0.25">
      <c r="A107" s="54" t="s">
        <v>13</v>
      </c>
      <c r="B107" s="20" t="s">
        <v>14</v>
      </c>
      <c r="C107" s="139">
        <f>SUM(C108:C110)</f>
        <v>0</v>
      </c>
      <c r="D107" s="55">
        <f>SUM(D108:D110)</f>
        <v>0</v>
      </c>
      <c r="E107" s="56">
        <f>SUM(E108:E110)</f>
        <v>0</v>
      </c>
      <c r="F107" s="57">
        <f>SUM(F108)</f>
        <v>0</v>
      </c>
      <c r="G107" s="161"/>
      <c r="H107" s="58">
        <v>0</v>
      </c>
    </row>
    <row r="108" spans="1:8" x14ac:dyDescent="0.25">
      <c r="A108" s="65" t="s">
        <v>66</v>
      </c>
      <c r="B108" s="66" t="s">
        <v>67</v>
      </c>
      <c r="C108" s="141">
        <v>0</v>
      </c>
      <c r="D108" s="87">
        <v>0</v>
      </c>
      <c r="E108" s="88">
        <v>0</v>
      </c>
      <c r="F108" s="89">
        <v>0</v>
      </c>
      <c r="G108" s="163"/>
      <c r="H108" s="70">
        <v>0</v>
      </c>
    </row>
    <row r="109" spans="1:8" x14ac:dyDescent="0.25">
      <c r="A109" s="65" t="s">
        <v>70</v>
      </c>
      <c r="B109" s="66" t="s">
        <v>71</v>
      </c>
      <c r="C109" s="141">
        <v>0</v>
      </c>
      <c r="D109" s="87">
        <v>0</v>
      </c>
      <c r="E109" s="88">
        <v>0</v>
      </c>
      <c r="F109" s="69">
        <v>0</v>
      </c>
      <c r="G109" s="163"/>
      <c r="H109" s="70">
        <v>0</v>
      </c>
    </row>
    <row r="110" spans="1:8" ht="15.75" thickBot="1" x14ac:dyDescent="0.3">
      <c r="A110" s="83" t="s">
        <v>95</v>
      </c>
      <c r="B110" s="84" t="s">
        <v>82</v>
      </c>
      <c r="C110" s="142">
        <v>0</v>
      </c>
      <c r="D110" s="149">
        <v>0</v>
      </c>
      <c r="E110" s="150">
        <v>0</v>
      </c>
      <c r="F110" s="89">
        <v>0</v>
      </c>
      <c r="G110" s="164"/>
      <c r="H110" s="151">
        <v>0</v>
      </c>
    </row>
    <row r="111" spans="1:8" ht="15.75" thickBot="1" x14ac:dyDescent="0.3">
      <c r="A111" s="93" t="s">
        <v>138</v>
      </c>
      <c r="B111" s="94" t="s">
        <v>139</v>
      </c>
      <c r="C111" s="152">
        <f>C112</f>
        <v>4056339.5</v>
      </c>
      <c r="D111" s="44">
        <f t="shared" ref="D111:D112" si="49">D112</f>
        <v>4930000</v>
      </c>
      <c r="E111" s="45">
        <f t="shared" ref="E111:F112" si="50">E112</f>
        <v>3485450</v>
      </c>
      <c r="F111" s="46">
        <f t="shared" si="50"/>
        <v>3431160.16</v>
      </c>
      <c r="G111" s="159">
        <f>F111/C111*100</f>
        <v>84.587598252069384</v>
      </c>
      <c r="H111" s="47">
        <f t="shared" ref="H111:H117" si="51">F111/E111*100</f>
        <v>98.442386492418493</v>
      </c>
    </row>
    <row r="112" spans="1:8" x14ac:dyDescent="0.25">
      <c r="A112" s="48" t="s">
        <v>140</v>
      </c>
      <c r="B112" s="49" t="s">
        <v>141</v>
      </c>
      <c r="C112" s="132">
        <f>C113</f>
        <v>4056339.5</v>
      </c>
      <c r="D112" s="50">
        <f t="shared" si="49"/>
        <v>4930000</v>
      </c>
      <c r="E112" s="51">
        <f t="shared" si="50"/>
        <v>3485450</v>
      </c>
      <c r="F112" s="52">
        <f t="shared" si="50"/>
        <v>3431160.16</v>
      </c>
      <c r="G112" s="160">
        <f>F112/C112*100</f>
        <v>84.587598252069384</v>
      </c>
      <c r="H112" s="53">
        <f t="shared" si="51"/>
        <v>98.442386492418493</v>
      </c>
    </row>
    <row r="113" spans="1:9" x14ac:dyDescent="0.25">
      <c r="A113" s="54" t="s">
        <v>3</v>
      </c>
      <c r="B113" s="20" t="s">
        <v>4</v>
      </c>
      <c r="C113" s="128">
        <f>C116+C120+C114</f>
        <v>4056339.5</v>
      </c>
      <c r="D113" s="55">
        <f>D114+D116+D120</f>
        <v>4930000</v>
      </c>
      <c r="E113" s="56">
        <f t="shared" ref="E113:F113" si="52">E114+E116+E120</f>
        <v>3485450</v>
      </c>
      <c r="F113" s="57">
        <f t="shared" si="52"/>
        <v>3431160.16</v>
      </c>
      <c r="G113" s="161">
        <f>F113/C113*100</f>
        <v>84.587598252069384</v>
      </c>
      <c r="H113" s="58">
        <f t="shared" si="51"/>
        <v>98.442386492418493</v>
      </c>
    </row>
    <row r="114" spans="1:9" x14ac:dyDescent="0.25">
      <c r="A114" s="59" t="s">
        <v>38</v>
      </c>
      <c r="B114" s="60" t="s">
        <v>39</v>
      </c>
      <c r="C114" s="133">
        <f>SUM(C115)</f>
        <v>5673.75</v>
      </c>
      <c r="D114" s="61">
        <f>D115</f>
        <v>100000</v>
      </c>
      <c r="E114" s="62">
        <f t="shared" ref="E114:F114" si="53">E115</f>
        <v>95000</v>
      </c>
      <c r="F114" s="63">
        <f t="shared" si="53"/>
        <v>71732.5</v>
      </c>
      <c r="G114" s="162">
        <f>F114/C114*100</f>
        <v>1264.2872879488873</v>
      </c>
      <c r="H114" s="64">
        <f t="shared" si="51"/>
        <v>75.507894736842104</v>
      </c>
    </row>
    <row r="115" spans="1:9" x14ac:dyDescent="0.25">
      <c r="A115" s="65" t="s">
        <v>44</v>
      </c>
      <c r="B115" s="66" t="s">
        <v>45</v>
      </c>
      <c r="C115" s="134">
        <v>5673.75</v>
      </c>
      <c r="D115" s="67">
        <v>100000</v>
      </c>
      <c r="E115" s="72">
        <v>95000</v>
      </c>
      <c r="F115" s="69">
        <v>71732.5</v>
      </c>
      <c r="G115" s="163">
        <v>0</v>
      </c>
      <c r="H115" s="70">
        <f t="shared" si="51"/>
        <v>75.507894736842104</v>
      </c>
    </row>
    <row r="116" spans="1:9" x14ac:dyDescent="0.25">
      <c r="A116" s="59" t="s">
        <v>60</v>
      </c>
      <c r="B116" s="60" t="s">
        <v>61</v>
      </c>
      <c r="C116" s="133">
        <f>SUM(C117:C119)</f>
        <v>4050665.75</v>
      </c>
      <c r="D116" s="61">
        <f>SUM(D117:D119)</f>
        <v>4830000</v>
      </c>
      <c r="E116" s="62">
        <f t="shared" ref="E116:F116" si="54">SUM(E117:E119)</f>
        <v>3390450</v>
      </c>
      <c r="F116" s="63">
        <f t="shared" si="54"/>
        <v>3359427.66</v>
      </c>
      <c r="G116" s="162">
        <f>F116/C116*100</f>
        <v>82.935197998008121</v>
      </c>
      <c r="H116" s="64">
        <f t="shared" si="51"/>
        <v>99.085008184754244</v>
      </c>
    </row>
    <row r="117" spans="1:9" x14ac:dyDescent="0.25">
      <c r="A117" s="65" t="s">
        <v>64</v>
      </c>
      <c r="B117" s="66" t="s">
        <v>65</v>
      </c>
      <c r="C117" s="134">
        <v>27962.5</v>
      </c>
      <c r="D117" s="169">
        <v>280000</v>
      </c>
      <c r="E117" s="71">
        <v>27075</v>
      </c>
      <c r="F117" s="69">
        <v>0</v>
      </c>
      <c r="G117" s="163">
        <f>F117/C117*100</f>
        <v>0</v>
      </c>
      <c r="H117" s="70">
        <f t="shared" si="51"/>
        <v>0</v>
      </c>
    </row>
    <row r="118" spans="1:9" x14ac:dyDescent="0.25">
      <c r="A118" s="65" t="s">
        <v>74</v>
      </c>
      <c r="B118" s="66" t="s">
        <v>75</v>
      </c>
      <c r="C118" s="134">
        <v>4022703.25</v>
      </c>
      <c r="D118" s="169">
        <v>4500000</v>
      </c>
      <c r="E118" s="72">
        <v>3318250</v>
      </c>
      <c r="F118" s="69">
        <v>3318052.66</v>
      </c>
      <c r="G118" s="163">
        <f t="shared" ref="G118" si="55">F118/C118*100</f>
        <v>82.483157563262964</v>
      </c>
      <c r="H118" s="70">
        <f t="shared" ref="H118:H119" si="56">F118/E118*100</f>
        <v>99.994052889324195</v>
      </c>
    </row>
    <row r="119" spans="1:9" x14ac:dyDescent="0.25">
      <c r="A119" s="65" t="s">
        <v>76</v>
      </c>
      <c r="B119" s="66" t="s">
        <v>77</v>
      </c>
      <c r="C119" s="134">
        <v>0</v>
      </c>
      <c r="D119" s="169">
        <v>50000</v>
      </c>
      <c r="E119" s="71">
        <v>45125</v>
      </c>
      <c r="F119" s="69">
        <v>41375</v>
      </c>
      <c r="G119" s="163"/>
      <c r="H119" s="70">
        <f t="shared" si="56"/>
        <v>91.689750692520775</v>
      </c>
    </row>
    <row r="120" spans="1:9" x14ac:dyDescent="0.25">
      <c r="A120" s="59" t="s">
        <v>108</v>
      </c>
      <c r="B120" s="60" t="s">
        <v>109</v>
      </c>
      <c r="C120" s="133">
        <f>SUM(C121)</f>
        <v>0</v>
      </c>
      <c r="D120" s="61">
        <f>SUM(D121)</f>
        <v>0</v>
      </c>
      <c r="E120" s="62">
        <f t="shared" ref="E120:F120" si="57">SUM(E121)</f>
        <v>0</v>
      </c>
      <c r="F120" s="63">
        <f t="shared" si="57"/>
        <v>0</v>
      </c>
      <c r="G120" s="162">
        <v>0</v>
      </c>
      <c r="H120" s="64">
        <v>0</v>
      </c>
    </row>
    <row r="121" spans="1:9" ht="15.75" thickBot="1" x14ac:dyDescent="0.3">
      <c r="A121" s="83" t="s">
        <v>130</v>
      </c>
      <c r="B121" s="84" t="s">
        <v>142</v>
      </c>
      <c r="C121" s="135">
        <v>0</v>
      </c>
      <c r="D121" s="75">
        <v>0</v>
      </c>
      <c r="E121" s="91">
        <v>0</v>
      </c>
      <c r="F121" s="86">
        <v>0</v>
      </c>
      <c r="G121" s="164">
        <v>0</v>
      </c>
      <c r="H121" s="92">
        <v>0</v>
      </c>
    </row>
    <row r="122" spans="1:9" ht="15.75" thickBot="1" x14ac:dyDescent="0.3">
      <c r="A122" s="93" t="s">
        <v>143</v>
      </c>
      <c r="B122" s="94" t="s">
        <v>144</v>
      </c>
      <c r="C122" s="143">
        <f>C123</f>
        <v>72533682.920000002</v>
      </c>
      <c r="D122" s="95">
        <f>D123</f>
        <v>93947434</v>
      </c>
      <c r="E122" s="97">
        <f t="shared" ref="E122:F122" si="58">E123</f>
        <v>107908659</v>
      </c>
      <c r="F122" s="96">
        <f t="shared" si="58"/>
        <v>82426468.459999993</v>
      </c>
      <c r="G122" s="165">
        <f t="shared" ref="G122:G134" si="59">F122/C122*100</f>
        <v>113.63888491766107</v>
      </c>
      <c r="H122" s="98">
        <f t="shared" ref="H122:H128" si="60">F122/E122*100</f>
        <v>76.385407087674025</v>
      </c>
    </row>
    <row r="123" spans="1:9" x14ac:dyDescent="0.25">
      <c r="A123" s="99" t="s">
        <v>145</v>
      </c>
      <c r="B123" s="100" t="s">
        <v>146</v>
      </c>
      <c r="C123" s="144">
        <f>SUM(C124)</f>
        <v>72533682.920000002</v>
      </c>
      <c r="D123" s="101">
        <f>SUM(D124)</f>
        <v>93947434</v>
      </c>
      <c r="E123" s="103">
        <f t="shared" ref="E123:F123" si="61">SUM(E124)</f>
        <v>107908659</v>
      </c>
      <c r="F123" s="102">
        <f t="shared" si="61"/>
        <v>82426468.459999993</v>
      </c>
      <c r="G123" s="166">
        <f t="shared" si="59"/>
        <v>113.63888491766107</v>
      </c>
      <c r="H123" s="104">
        <f t="shared" si="60"/>
        <v>76.385407087674025</v>
      </c>
    </row>
    <row r="124" spans="1:9" x14ac:dyDescent="0.25">
      <c r="A124" s="54" t="s">
        <v>5</v>
      </c>
      <c r="B124" s="20" t="s">
        <v>147</v>
      </c>
      <c r="C124" s="145">
        <f>C125+C130+C133+C137+C140+C149+C152+C157+C128</f>
        <v>72533682.920000002</v>
      </c>
      <c r="D124" s="105">
        <f>D125+D130+D133+D137+D140+D149+D152+D157+D128</f>
        <v>93947434</v>
      </c>
      <c r="E124" s="107">
        <f t="shared" ref="E124:F124" si="62">E125+E130+E133+E137+E140+E149+E152+E157+E128</f>
        <v>107908659</v>
      </c>
      <c r="F124" s="106">
        <f t="shared" si="62"/>
        <v>82426468.459999993</v>
      </c>
      <c r="G124" s="161">
        <f t="shared" si="59"/>
        <v>113.63888491766107</v>
      </c>
      <c r="H124" s="58">
        <f t="shared" si="60"/>
        <v>76.385407087674025</v>
      </c>
    </row>
    <row r="125" spans="1:9" x14ac:dyDescent="0.25">
      <c r="A125" s="108" t="s">
        <v>23</v>
      </c>
      <c r="B125" s="109" t="s">
        <v>24</v>
      </c>
      <c r="C125" s="133">
        <f>SUM(C126:C127)</f>
        <v>31486873.34</v>
      </c>
      <c r="D125" s="61">
        <f>SUM(D126:D127)</f>
        <v>37484892</v>
      </c>
      <c r="E125" s="62">
        <f t="shared" ref="E125:F125" si="63">SUM(E126:E127)</f>
        <v>34330892</v>
      </c>
      <c r="F125" s="63">
        <f t="shared" si="63"/>
        <v>33069614.800000001</v>
      </c>
      <c r="G125" s="162">
        <f t="shared" si="59"/>
        <v>105.02667077454571</v>
      </c>
      <c r="H125" s="64">
        <f t="shared" si="60"/>
        <v>96.326115849247387</v>
      </c>
    </row>
    <row r="126" spans="1:9" x14ac:dyDescent="0.25">
      <c r="A126" s="110" t="s">
        <v>25</v>
      </c>
      <c r="B126" s="109" t="s">
        <v>26</v>
      </c>
      <c r="C126" s="134">
        <v>31352582.739999998</v>
      </c>
      <c r="D126" s="169">
        <v>37109830</v>
      </c>
      <c r="E126" s="72">
        <v>34009830</v>
      </c>
      <c r="F126" s="69">
        <v>33065019.710000001</v>
      </c>
      <c r="G126" s="163">
        <f t="shared" si="59"/>
        <v>105.46186891268532</v>
      </c>
      <c r="H126" s="70">
        <f t="shared" si="60"/>
        <v>97.22194938933832</v>
      </c>
    </row>
    <row r="127" spans="1:9" x14ac:dyDescent="0.25">
      <c r="A127" s="110" t="s">
        <v>27</v>
      </c>
      <c r="B127" s="109" t="s">
        <v>28</v>
      </c>
      <c r="C127" s="134">
        <v>134290.6</v>
      </c>
      <c r="D127" s="169">
        <v>375062</v>
      </c>
      <c r="E127" s="71">
        <v>321062</v>
      </c>
      <c r="F127" s="69">
        <v>4595.09</v>
      </c>
      <c r="G127" s="163">
        <f t="shared" si="59"/>
        <v>3.4217510384196661</v>
      </c>
      <c r="H127" s="70">
        <f t="shared" si="60"/>
        <v>1.4312157776379639</v>
      </c>
    </row>
    <row r="128" spans="1:9" x14ac:dyDescent="0.25">
      <c r="A128" s="108" t="s">
        <v>29</v>
      </c>
      <c r="B128" s="109" t="s">
        <v>30</v>
      </c>
      <c r="C128" s="133">
        <f>SUM(C129)</f>
        <v>376500</v>
      </c>
      <c r="D128" s="61">
        <f>SUM(D129)</f>
        <v>472000</v>
      </c>
      <c r="E128" s="62">
        <f t="shared" ref="E128:F128" si="64">SUM(E129)</f>
        <v>700000</v>
      </c>
      <c r="F128" s="63">
        <f t="shared" si="64"/>
        <v>610500</v>
      </c>
      <c r="G128" s="162">
        <f t="shared" si="59"/>
        <v>162.15139442231074</v>
      </c>
      <c r="H128" s="64">
        <f t="shared" si="60"/>
        <v>87.214285714285708</v>
      </c>
      <c r="I128" s="2"/>
    </row>
    <row r="129" spans="1:9" x14ac:dyDescent="0.25">
      <c r="A129" s="110" t="s">
        <v>31</v>
      </c>
      <c r="B129" s="109" t="s">
        <v>30</v>
      </c>
      <c r="C129" s="134">
        <v>376500</v>
      </c>
      <c r="D129" s="67">
        <v>472000</v>
      </c>
      <c r="E129" s="71">
        <v>700000</v>
      </c>
      <c r="F129" s="69">
        <v>610500</v>
      </c>
      <c r="G129" s="163">
        <f t="shared" si="59"/>
        <v>162.15139442231074</v>
      </c>
      <c r="H129" s="70">
        <f>F129/E129</f>
        <v>0.87214285714285711</v>
      </c>
      <c r="I129" s="2"/>
    </row>
    <row r="130" spans="1:9" x14ac:dyDescent="0.25">
      <c r="A130" s="108" t="s">
        <v>32</v>
      </c>
      <c r="B130" s="109" t="s">
        <v>33</v>
      </c>
      <c r="C130" s="133">
        <f>SUM(C131:C132)</f>
        <v>4516558.26</v>
      </c>
      <c r="D130" s="61">
        <f>SUM(D131:D132)</f>
        <v>6185007</v>
      </c>
      <c r="E130" s="62">
        <f t="shared" ref="E130:F130" si="65">SUM(E131:E132)</f>
        <v>5275307</v>
      </c>
      <c r="F130" s="63">
        <f t="shared" si="65"/>
        <v>5017209.96</v>
      </c>
      <c r="G130" s="162">
        <f t="shared" si="59"/>
        <v>111.08480553508902</v>
      </c>
      <c r="H130" s="64">
        <f>F130/E130*100</f>
        <v>95.107449860264055</v>
      </c>
      <c r="I130" s="2"/>
    </row>
    <row r="131" spans="1:9" x14ac:dyDescent="0.25">
      <c r="A131" s="110" t="s">
        <v>34</v>
      </c>
      <c r="B131" s="109" t="s">
        <v>35</v>
      </c>
      <c r="C131" s="134">
        <v>4516558.26</v>
      </c>
      <c r="D131" s="67">
        <v>6185007</v>
      </c>
      <c r="E131" s="72">
        <v>5275307</v>
      </c>
      <c r="F131" s="69">
        <v>5017209.96</v>
      </c>
      <c r="G131" s="163">
        <f t="shared" si="59"/>
        <v>111.08480553508902</v>
      </c>
      <c r="H131" s="70">
        <f>F131/E131*100</f>
        <v>95.107449860264055</v>
      </c>
      <c r="I131" s="2"/>
    </row>
    <row r="132" spans="1:9" x14ac:dyDescent="0.25">
      <c r="A132" s="110" t="s">
        <v>36</v>
      </c>
      <c r="B132" s="109" t="s">
        <v>148</v>
      </c>
      <c r="C132" s="134">
        <v>0</v>
      </c>
      <c r="D132" s="67">
        <v>0</v>
      </c>
      <c r="E132" s="71">
        <v>0</v>
      </c>
      <c r="F132" s="69">
        <v>0</v>
      </c>
      <c r="G132" s="163"/>
      <c r="H132" s="70"/>
      <c r="I132" s="2"/>
    </row>
    <row r="133" spans="1:9" x14ac:dyDescent="0.25">
      <c r="A133" s="108" t="s">
        <v>38</v>
      </c>
      <c r="B133" s="109" t="s">
        <v>39</v>
      </c>
      <c r="C133" s="133">
        <f>SUM(C134:C136)</f>
        <v>1175964.44</v>
      </c>
      <c r="D133" s="61">
        <f>SUM(D134:D136)</f>
        <v>2740000</v>
      </c>
      <c r="E133" s="62">
        <f t="shared" ref="E133:F133" si="66">SUM(E134:E136)</f>
        <v>1455000</v>
      </c>
      <c r="F133" s="63">
        <f t="shared" si="66"/>
        <v>1007898.0900000001</v>
      </c>
      <c r="G133" s="162">
        <f t="shared" si="59"/>
        <v>85.708211551022757</v>
      </c>
      <c r="H133" s="64">
        <f>F133/E133*100</f>
        <v>69.271346391752587</v>
      </c>
    </row>
    <row r="134" spans="1:9" x14ac:dyDescent="0.25">
      <c r="A134" s="110" t="s">
        <v>40</v>
      </c>
      <c r="B134" s="109" t="s">
        <v>41</v>
      </c>
      <c r="C134" s="134">
        <v>100379.5</v>
      </c>
      <c r="D134" s="169">
        <v>900000</v>
      </c>
      <c r="E134" s="72">
        <v>250000</v>
      </c>
      <c r="F134" s="69">
        <v>19098.560000000001</v>
      </c>
      <c r="G134" s="163">
        <f t="shared" si="59"/>
        <v>19.026354982840125</v>
      </c>
      <c r="H134" s="70">
        <f>F134/E134*100</f>
        <v>7.639424</v>
      </c>
    </row>
    <row r="135" spans="1:9" x14ac:dyDescent="0.25">
      <c r="A135" s="110" t="s">
        <v>42</v>
      </c>
      <c r="B135" s="109" t="s">
        <v>43</v>
      </c>
      <c r="C135" s="134">
        <v>969787.84</v>
      </c>
      <c r="D135" s="169">
        <v>1040000</v>
      </c>
      <c r="E135" s="72">
        <v>828000</v>
      </c>
      <c r="F135" s="69">
        <v>753536.89</v>
      </c>
      <c r="G135" s="163">
        <f t="shared" ref="G135:G136" si="67">F135/C135*100</f>
        <v>77.701210400823342</v>
      </c>
      <c r="H135" s="70">
        <f t="shared" ref="H135:H136" si="68">F135/E135*100</f>
        <v>91.006870772946854</v>
      </c>
    </row>
    <row r="136" spans="1:9" x14ac:dyDescent="0.25">
      <c r="A136" s="110" t="s">
        <v>44</v>
      </c>
      <c r="B136" s="109" t="s">
        <v>45</v>
      </c>
      <c r="C136" s="134">
        <v>105797.1</v>
      </c>
      <c r="D136" s="169">
        <v>800000</v>
      </c>
      <c r="E136" s="72">
        <v>377000</v>
      </c>
      <c r="F136" s="69">
        <v>235262.64</v>
      </c>
      <c r="G136" s="163">
        <f t="shared" si="67"/>
        <v>222.37153948454161</v>
      </c>
      <c r="H136" s="70">
        <f t="shared" si="68"/>
        <v>62.403883289124671</v>
      </c>
    </row>
    <row r="137" spans="1:9" x14ac:dyDescent="0.25">
      <c r="A137" s="108" t="s">
        <v>48</v>
      </c>
      <c r="B137" s="109" t="s">
        <v>49</v>
      </c>
      <c r="C137" s="133">
        <f>SUM(C138:C139)</f>
        <v>2820754.06</v>
      </c>
      <c r="D137" s="61">
        <f>SUM(D138:D139)</f>
        <v>3550000</v>
      </c>
      <c r="E137" s="62">
        <f t="shared" ref="E137:F137" si="69">SUM(E138:E139)</f>
        <v>20388375</v>
      </c>
      <c r="F137" s="63">
        <f t="shared" si="69"/>
        <v>1629057.66</v>
      </c>
      <c r="G137" s="162">
        <f>F137/C137*100</f>
        <v>57.752559257151262</v>
      </c>
      <c r="H137" s="64">
        <f>F137/E137*100</f>
        <v>7.9901299637661172</v>
      </c>
    </row>
    <row r="138" spans="1:9" x14ac:dyDescent="0.25">
      <c r="A138" s="110" t="s">
        <v>50</v>
      </c>
      <c r="B138" s="109" t="s">
        <v>51</v>
      </c>
      <c r="C138" s="134">
        <v>2141160.87</v>
      </c>
      <c r="D138" s="169">
        <v>2000000</v>
      </c>
      <c r="E138" s="71">
        <v>18850000</v>
      </c>
      <c r="F138" s="69">
        <v>444758.71</v>
      </c>
      <c r="G138" s="163">
        <f>F138/C138*100</f>
        <v>20.77184933797151</v>
      </c>
      <c r="H138" s="70">
        <f>F138/E138*100</f>
        <v>2.3594626525198938</v>
      </c>
    </row>
    <row r="139" spans="1:9" x14ac:dyDescent="0.25">
      <c r="A139" s="110" t="s">
        <v>52</v>
      </c>
      <c r="B139" s="109" t="s">
        <v>53</v>
      </c>
      <c r="C139" s="134">
        <v>679593.19</v>
      </c>
      <c r="D139" s="169">
        <v>1550000</v>
      </c>
      <c r="E139" s="72">
        <v>1538375</v>
      </c>
      <c r="F139" s="69">
        <v>1184298.95</v>
      </c>
      <c r="G139" s="163">
        <f>F139/C139*100</f>
        <v>174.26586484776283</v>
      </c>
      <c r="H139" s="70">
        <f>F139/E139*100</f>
        <v>76.983762086617375</v>
      </c>
    </row>
    <row r="140" spans="1:9" x14ac:dyDescent="0.25">
      <c r="A140" s="108" t="s">
        <v>60</v>
      </c>
      <c r="B140" s="109" t="s">
        <v>61</v>
      </c>
      <c r="C140" s="133">
        <f>SUM(C141:C148)</f>
        <v>31754697.789999999</v>
      </c>
      <c r="D140" s="61">
        <f>SUM(D141:D148)</f>
        <v>30829285</v>
      </c>
      <c r="E140" s="62">
        <f t="shared" ref="E140:F140" si="70">SUM(E141:E148)</f>
        <v>35590210</v>
      </c>
      <c r="F140" s="63">
        <f t="shared" si="70"/>
        <v>31672942.199999999</v>
      </c>
      <c r="G140" s="162">
        <f>F140/C140*100</f>
        <v>99.7425401729827</v>
      </c>
      <c r="H140" s="64">
        <f>F140/E140*100</f>
        <v>88.99341195233184</v>
      </c>
    </row>
    <row r="141" spans="1:9" x14ac:dyDescent="0.25">
      <c r="A141" s="110" t="s">
        <v>62</v>
      </c>
      <c r="B141" s="109" t="s">
        <v>63</v>
      </c>
      <c r="C141" s="134">
        <v>920951.41</v>
      </c>
      <c r="D141" s="169">
        <v>1175000</v>
      </c>
      <c r="E141" s="71">
        <v>1166200</v>
      </c>
      <c r="F141" s="69">
        <v>1086485.6299999999</v>
      </c>
      <c r="G141" s="163">
        <f>F141/C141*100</f>
        <v>117.97426207317494</v>
      </c>
      <c r="H141" s="70">
        <f>F141/E141*100</f>
        <v>93.164605556508306</v>
      </c>
    </row>
    <row r="142" spans="1:9" x14ac:dyDescent="0.25">
      <c r="A142" s="110" t="s">
        <v>64</v>
      </c>
      <c r="B142" s="109" t="s">
        <v>65</v>
      </c>
      <c r="C142" s="134">
        <v>2173446.41</v>
      </c>
      <c r="D142" s="169">
        <v>3000000</v>
      </c>
      <c r="E142" s="71">
        <v>2977500</v>
      </c>
      <c r="F142" s="69">
        <v>2996711.79</v>
      </c>
      <c r="G142" s="163">
        <f t="shared" ref="G142:G148" si="71">F142/C142*100</f>
        <v>137.87833811830677</v>
      </c>
      <c r="H142" s="70">
        <f t="shared" ref="H142:H148" si="72">F142/E142*100</f>
        <v>100.6452322418136</v>
      </c>
    </row>
    <row r="143" spans="1:9" x14ac:dyDescent="0.25">
      <c r="A143" s="110" t="s">
        <v>66</v>
      </c>
      <c r="B143" s="109" t="s">
        <v>67</v>
      </c>
      <c r="C143" s="134">
        <v>118984.34</v>
      </c>
      <c r="D143" s="169">
        <v>200000</v>
      </c>
      <c r="E143" s="72">
        <v>195500</v>
      </c>
      <c r="F143" s="69">
        <v>104731</v>
      </c>
      <c r="G143" s="163">
        <f t="shared" si="71"/>
        <v>88.020826942436287</v>
      </c>
      <c r="H143" s="70">
        <f t="shared" si="72"/>
        <v>53.57084398976982</v>
      </c>
    </row>
    <row r="144" spans="1:9" x14ac:dyDescent="0.25">
      <c r="A144" s="110" t="s">
        <v>68</v>
      </c>
      <c r="B144" s="109" t="s">
        <v>69</v>
      </c>
      <c r="C144" s="134">
        <v>200000</v>
      </c>
      <c r="D144" s="169">
        <v>900000</v>
      </c>
      <c r="E144" s="71">
        <v>893250</v>
      </c>
      <c r="F144" s="69">
        <v>418876.03</v>
      </c>
      <c r="G144" s="163">
        <f t="shared" si="71"/>
        <v>209.43801500000001</v>
      </c>
      <c r="H144" s="70">
        <f t="shared" si="72"/>
        <v>46.89348222781976</v>
      </c>
    </row>
    <row r="145" spans="1:8" x14ac:dyDescent="0.25">
      <c r="A145" s="110" t="s">
        <v>70</v>
      </c>
      <c r="B145" s="109" t="s">
        <v>71</v>
      </c>
      <c r="C145" s="134">
        <v>4508447.75</v>
      </c>
      <c r="D145" s="169">
        <v>5249500</v>
      </c>
      <c r="E145" s="71">
        <v>5210150</v>
      </c>
      <c r="F145" s="69">
        <v>4407074.3099999996</v>
      </c>
      <c r="G145" s="163">
        <f t="shared" si="71"/>
        <v>97.751477989292425</v>
      </c>
      <c r="H145" s="70">
        <f t="shared" si="72"/>
        <v>84.586323042522764</v>
      </c>
    </row>
    <row r="146" spans="1:8" x14ac:dyDescent="0.25">
      <c r="A146" s="110" t="s">
        <v>74</v>
      </c>
      <c r="B146" s="109" t="s">
        <v>75</v>
      </c>
      <c r="C146" s="134">
        <v>1536836.24</v>
      </c>
      <c r="D146" s="169">
        <v>3250000</v>
      </c>
      <c r="E146" s="72">
        <v>3225625</v>
      </c>
      <c r="F146" s="69">
        <v>1108353.46</v>
      </c>
      <c r="G146" s="163">
        <f t="shared" si="71"/>
        <v>72.119164758894541</v>
      </c>
      <c r="H146" s="70">
        <f t="shared" si="72"/>
        <v>34.360890060065877</v>
      </c>
    </row>
    <row r="147" spans="1:8" x14ac:dyDescent="0.25">
      <c r="A147" s="110" t="s">
        <v>120</v>
      </c>
      <c r="B147" s="109" t="s">
        <v>121</v>
      </c>
      <c r="C147" s="134">
        <v>21277975.390000001</v>
      </c>
      <c r="D147" s="169">
        <v>15754785</v>
      </c>
      <c r="E147" s="71">
        <v>20631735</v>
      </c>
      <c r="F147" s="69">
        <v>20457678.18</v>
      </c>
      <c r="G147" s="163">
        <f t="shared" si="71"/>
        <v>96.144853093563043</v>
      </c>
      <c r="H147" s="70">
        <f t="shared" si="72"/>
        <v>99.156363631076104</v>
      </c>
    </row>
    <row r="148" spans="1:8" x14ac:dyDescent="0.25">
      <c r="A148" s="110" t="s">
        <v>76</v>
      </c>
      <c r="B148" s="109" t="s">
        <v>77</v>
      </c>
      <c r="C148" s="134">
        <v>1018056.25</v>
      </c>
      <c r="D148" s="169">
        <v>1300000</v>
      </c>
      <c r="E148" s="71">
        <v>1290250</v>
      </c>
      <c r="F148" s="69">
        <v>1093031.8</v>
      </c>
      <c r="G148" s="163">
        <f t="shared" si="71"/>
        <v>107.3645783324841</v>
      </c>
      <c r="H148" s="70">
        <f t="shared" si="72"/>
        <v>84.714729703545828</v>
      </c>
    </row>
    <row r="149" spans="1:8" x14ac:dyDescent="0.25">
      <c r="A149" s="108" t="s">
        <v>81</v>
      </c>
      <c r="B149" s="109" t="s">
        <v>82</v>
      </c>
      <c r="C149" s="133">
        <f>SUM(C150:C151)</f>
        <v>52637.229999999996</v>
      </c>
      <c r="D149" s="61">
        <f>SUM(D150:D151)</f>
        <v>150000</v>
      </c>
      <c r="E149" s="62">
        <f t="shared" ref="E149:F149" si="73">SUM(E150:E151)</f>
        <v>137875</v>
      </c>
      <c r="F149" s="63">
        <f t="shared" si="73"/>
        <v>10025</v>
      </c>
      <c r="G149" s="162">
        <f>F149/C149*100</f>
        <v>19.045455089487042</v>
      </c>
      <c r="H149" s="64">
        <f>F149/E149*100</f>
        <v>7.2710788757932914</v>
      </c>
    </row>
    <row r="150" spans="1:8" x14ac:dyDescent="0.25">
      <c r="A150" s="111" t="s">
        <v>85</v>
      </c>
      <c r="B150" s="112" t="s">
        <v>86</v>
      </c>
      <c r="C150" s="146">
        <v>50283.839999999997</v>
      </c>
      <c r="D150" s="67">
        <v>50000</v>
      </c>
      <c r="E150" s="71">
        <v>49625</v>
      </c>
      <c r="F150" s="69">
        <v>0</v>
      </c>
      <c r="G150" s="163">
        <f>F150/C150*100</f>
        <v>0</v>
      </c>
      <c r="H150" s="70">
        <f>F150/E150*100</f>
        <v>0</v>
      </c>
    </row>
    <row r="151" spans="1:8" x14ac:dyDescent="0.25">
      <c r="A151" s="111" t="s">
        <v>87</v>
      </c>
      <c r="B151" s="112" t="s">
        <v>88</v>
      </c>
      <c r="C151" s="146">
        <v>2353.39</v>
      </c>
      <c r="D151" s="67">
        <v>100000</v>
      </c>
      <c r="E151" s="72">
        <v>88250</v>
      </c>
      <c r="F151" s="69">
        <v>10025</v>
      </c>
      <c r="G151" s="163">
        <f>F151/C151*100</f>
        <v>425.98124407769217</v>
      </c>
      <c r="H151" s="70">
        <f>F151/E151*100</f>
        <v>11.359773371104815</v>
      </c>
    </row>
    <row r="152" spans="1:8" x14ac:dyDescent="0.25">
      <c r="A152" s="108" t="s">
        <v>108</v>
      </c>
      <c r="B152" s="109" t="s">
        <v>109</v>
      </c>
      <c r="C152" s="133">
        <f>SUM(C153:C156)</f>
        <v>349697.8</v>
      </c>
      <c r="D152" s="61">
        <f>SUM(D153:D156)</f>
        <v>12536250</v>
      </c>
      <c r="E152" s="62">
        <f t="shared" ref="E152:F152" si="74">SUM(E153:E156)</f>
        <v>10031000</v>
      </c>
      <c r="F152" s="63">
        <f t="shared" si="74"/>
        <v>9409220.75</v>
      </c>
      <c r="G152" s="162">
        <f>F152/C152*100</f>
        <v>2690.6719887857457</v>
      </c>
      <c r="H152" s="64">
        <f>F152/E152*100</f>
        <v>93.801423088425878</v>
      </c>
    </row>
    <row r="153" spans="1:8" x14ac:dyDescent="0.25">
      <c r="A153" s="111" t="s">
        <v>110</v>
      </c>
      <c r="B153" s="109" t="s">
        <v>111</v>
      </c>
      <c r="C153" s="134">
        <v>127870</v>
      </c>
      <c r="D153" s="169">
        <v>11815000</v>
      </c>
      <c r="E153" s="71">
        <v>9315000</v>
      </c>
      <c r="F153" s="69">
        <v>9254427.0399999991</v>
      </c>
      <c r="G153" s="163">
        <f>F153/C153*100</f>
        <v>7237.3715805114552</v>
      </c>
      <c r="H153" s="70">
        <f>F153/E153*100</f>
        <v>99.349726677402032</v>
      </c>
    </row>
    <row r="154" spans="1:8" x14ac:dyDescent="0.25">
      <c r="A154" s="111" t="s">
        <v>126</v>
      </c>
      <c r="B154" s="109" t="s">
        <v>127</v>
      </c>
      <c r="C154" s="134">
        <v>0</v>
      </c>
      <c r="D154" s="169">
        <v>11250</v>
      </c>
      <c r="E154" s="71">
        <v>11250</v>
      </c>
      <c r="F154" s="69">
        <v>0</v>
      </c>
      <c r="G154" s="163"/>
      <c r="H154" s="70">
        <f t="shared" ref="H154:H156" si="75">F154/E154*100</f>
        <v>0</v>
      </c>
    </row>
    <row r="155" spans="1:8" x14ac:dyDescent="0.25">
      <c r="A155" s="111" t="s">
        <v>128</v>
      </c>
      <c r="B155" s="109" t="s">
        <v>129</v>
      </c>
      <c r="C155" s="134">
        <v>0</v>
      </c>
      <c r="D155" s="169">
        <v>10000</v>
      </c>
      <c r="E155" s="71">
        <v>10000</v>
      </c>
      <c r="F155" s="69">
        <v>18449.96</v>
      </c>
      <c r="G155" s="163"/>
      <c r="H155" s="70">
        <f t="shared" si="75"/>
        <v>184.49959999999999</v>
      </c>
    </row>
    <row r="156" spans="1:8" x14ac:dyDescent="0.25">
      <c r="A156" s="111" t="s">
        <v>130</v>
      </c>
      <c r="B156" s="113" t="s">
        <v>131</v>
      </c>
      <c r="C156" s="147">
        <v>221827.8</v>
      </c>
      <c r="D156" s="169">
        <v>700000</v>
      </c>
      <c r="E156" s="71">
        <v>694750</v>
      </c>
      <c r="F156" s="69">
        <v>136343.75</v>
      </c>
      <c r="G156" s="163">
        <f t="shared" ref="G156" si="76">F156/C156*100</f>
        <v>61.463779562345209</v>
      </c>
      <c r="H156" s="70">
        <f t="shared" si="75"/>
        <v>19.624865059373874</v>
      </c>
    </row>
    <row r="157" spans="1:8" x14ac:dyDescent="0.25">
      <c r="A157" s="108" t="s">
        <v>112</v>
      </c>
      <c r="B157" s="113" t="s">
        <v>113</v>
      </c>
      <c r="C157" s="148">
        <f>SUM(C158)</f>
        <v>0</v>
      </c>
      <c r="D157" s="61">
        <f>SUM(D158)</f>
        <v>0</v>
      </c>
      <c r="E157" s="62">
        <f t="shared" ref="E157" si="77">SUM(E158)</f>
        <v>0</v>
      </c>
      <c r="F157" s="63">
        <f>SUM(F158)</f>
        <v>0</v>
      </c>
      <c r="G157" s="162"/>
      <c r="H157" s="64"/>
    </row>
    <row r="158" spans="1:8" ht="15.75" thickBot="1" x14ac:dyDescent="0.3">
      <c r="A158" s="111" t="s">
        <v>114</v>
      </c>
      <c r="B158" s="112" t="s">
        <v>115</v>
      </c>
      <c r="C158" s="146">
        <v>0</v>
      </c>
      <c r="D158" s="75">
        <v>0</v>
      </c>
      <c r="E158" s="82">
        <v>0</v>
      </c>
      <c r="F158" s="77">
        <v>0</v>
      </c>
      <c r="G158" s="167"/>
      <c r="H158" s="114">
        <v>0</v>
      </c>
    </row>
    <row r="159" spans="1:8" ht="15.75" thickBot="1" x14ac:dyDescent="0.3">
      <c r="A159" s="93" t="s">
        <v>149</v>
      </c>
      <c r="B159" s="94" t="s">
        <v>150</v>
      </c>
      <c r="C159" s="143">
        <f>C160</f>
        <v>1077283.75</v>
      </c>
      <c r="D159" s="95">
        <f>D160</f>
        <v>2250950</v>
      </c>
      <c r="E159" s="97">
        <f t="shared" ref="E159:F159" si="78">E160</f>
        <v>1419750</v>
      </c>
      <c r="F159" s="96">
        <f t="shared" si="78"/>
        <v>1225396.28</v>
      </c>
      <c r="G159" s="165">
        <f t="shared" ref="G159:G163" si="79">F159/C159*100</f>
        <v>113.74870176961269</v>
      </c>
      <c r="H159" s="98">
        <f t="shared" ref="H159:H168" si="80">F159/E159*100</f>
        <v>86.310708223278752</v>
      </c>
    </row>
    <row r="160" spans="1:8" ht="22.5" x14ac:dyDescent="0.25">
      <c r="A160" s="115" t="s">
        <v>151</v>
      </c>
      <c r="B160" s="100" t="s">
        <v>152</v>
      </c>
      <c r="C160" s="144">
        <f>SUM(C161)</f>
        <v>1077283.75</v>
      </c>
      <c r="D160" s="101">
        <f>SUM(D161)</f>
        <v>2250950</v>
      </c>
      <c r="E160" s="103">
        <f t="shared" ref="E160:F160" si="81">SUM(E161)</f>
        <v>1419750</v>
      </c>
      <c r="F160" s="102">
        <f t="shared" si="81"/>
        <v>1225396.28</v>
      </c>
      <c r="G160" s="166">
        <f t="shared" si="79"/>
        <v>113.74870176961269</v>
      </c>
      <c r="H160" s="104">
        <f t="shared" si="80"/>
        <v>86.310708223278752</v>
      </c>
    </row>
    <row r="161" spans="1:9" x14ac:dyDescent="0.25">
      <c r="A161" s="116" t="s">
        <v>7</v>
      </c>
      <c r="B161" s="20" t="s">
        <v>153</v>
      </c>
      <c r="C161" s="145">
        <f>C162+C167+C170+C174+C179</f>
        <v>1077283.75</v>
      </c>
      <c r="D161" s="105">
        <f>D162+D167+D170+D174+D179</f>
        <v>2250950</v>
      </c>
      <c r="E161" s="107">
        <f>E162+E167+E170+E174+E179+E165</f>
        <v>1419750</v>
      </c>
      <c r="F161" s="106">
        <f>F162+F167+F170+F174+F179+F165</f>
        <v>1225396.28</v>
      </c>
      <c r="G161" s="161">
        <f t="shared" si="79"/>
        <v>113.74870176961269</v>
      </c>
      <c r="H161" s="58">
        <f t="shared" si="80"/>
        <v>86.310708223278752</v>
      </c>
    </row>
    <row r="162" spans="1:9" x14ac:dyDescent="0.25">
      <c r="A162" s="117" t="s">
        <v>23</v>
      </c>
      <c r="B162" s="109" t="s">
        <v>24</v>
      </c>
      <c r="C162" s="133">
        <f>C163</f>
        <v>913192.38</v>
      </c>
      <c r="D162" s="61">
        <f>SUM(D163:D164)</f>
        <v>1240000</v>
      </c>
      <c r="E162" s="62">
        <f t="shared" ref="E162:F162" si="82">SUM(E163:E164)</f>
        <v>1114500</v>
      </c>
      <c r="F162" s="63">
        <f t="shared" si="82"/>
        <v>1032910.02</v>
      </c>
      <c r="G162" s="162">
        <f t="shared" si="79"/>
        <v>113.10979401733509</v>
      </c>
      <c r="H162" s="64">
        <f t="shared" si="80"/>
        <v>92.679230148048447</v>
      </c>
    </row>
    <row r="163" spans="1:9" x14ac:dyDescent="0.25">
      <c r="A163" s="118" t="s">
        <v>25</v>
      </c>
      <c r="B163" s="109" t="s">
        <v>26</v>
      </c>
      <c r="C163" s="134">
        <v>913192.38</v>
      </c>
      <c r="D163" s="67">
        <v>1200000</v>
      </c>
      <c r="E163" s="72">
        <v>1075000</v>
      </c>
      <c r="F163" s="69">
        <v>1032910.02</v>
      </c>
      <c r="G163" s="163">
        <f t="shared" si="79"/>
        <v>113.10979401733509</v>
      </c>
      <c r="H163" s="70">
        <f t="shared" si="80"/>
        <v>96.084653023255811</v>
      </c>
    </row>
    <row r="164" spans="1:9" x14ac:dyDescent="0.25">
      <c r="A164" s="118" t="s">
        <v>27</v>
      </c>
      <c r="B164" s="109" t="s">
        <v>28</v>
      </c>
      <c r="C164" s="134">
        <v>0</v>
      </c>
      <c r="D164" s="67">
        <v>40000</v>
      </c>
      <c r="E164" s="72">
        <v>39500</v>
      </c>
      <c r="F164" s="69">
        <v>0</v>
      </c>
      <c r="G164" s="163"/>
      <c r="H164" s="70">
        <f t="shared" si="80"/>
        <v>0</v>
      </c>
    </row>
    <row r="165" spans="1:9" x14ac:dyDescent="0.25">
      <c r="A165" s="108" t="s">
        <v>29</v>
      </c>
      <c r="B165" s="109" t="s">
        <v>30</v>
      </c>
      <c r="C165" s="133">
        <f>SUM(C166)</f>
        <v>0</v>
      </c>
      <c r="D165" s="61">
        <f>SUM(D166)</f>
        <v>300000</v>
      </c>
      <c r="E165" s="62">
        <f t="shared" ref="E165:F165" si="83">SUM(E166)</f>
        <v>30000</v>
      </c>
      <c r="F165" s="63">
        <f t="shared" si="83"/>
        <v>21000</v>
      </c>
      <c r="G165" s="162"/>
      <c r="H165" s="64">
        <f t="shared" si="80"/>
        <v>70</v>
      </c>
      <c r="I165" s="2"/>
    </row>
    <row r="166" spans="1:9" x14ac:dyDescent="0.25">
      <c r="A166" s="110" t="s">
        <v>31</v>
      </c>
      <c r="B166" s="109" t="s">
        <v>30</v>
      </c>
      <c r="C166" s="134">
        <v>0</v>
      </c>
      <c r="D166" s="67">
        <v>300000</v>
      </c>
      <c r="E166" s="71">
        <v>30000</v>
      </c>
      <c r="F166" s="69">
        <v>21000</v>
      </c>
      <c r="G166" s="163"/>
      <c r="H166" s="70">
        <f>F166/E166</f>
        <v>0.7</v>
      </c>
      <c r="I166" s="2"/>
    </row>
    <row r="167" spans="1:9" x14ac:dyDescent="0.25">
      <c r="A167" s="117" t="s">
        <v>32</v>
      </c>
      <c r="B167" s="109" t="s">
        <v>33</v>
      </c>
      <c r="C167" s="133">
        <f>C168+C169</f>
        <v>131557.97</v>
      </c>
      <c r="D167" s="61">
        <f>SUM(D168:D169)</f>
        <v>200950</v>
      </c>
      <c r="E167" s="62">
        <f>SUM(E168:E169)</f>
        <v>160950</v>
      </c>
      <c r="F167" s="63">
        <f>F168+F169</f>
        <v>147336.29</v>
      </c>
      <c r="G167" s="162">
        <f>F167/C167*100</f>
        <v>111.99343528940133</v>
      </c>
      <c r="H167" s="64">
        <f t="shared" si="80"/>
        <v>91.541652687169943</v>
      </c>
    </row>
    <row r="168" spans="1:9" x14ac:dyDescent="0.25">
      <c r="A168" s="118" t="s">
        <v>34</v>
      </c>
      <c r="B168" s="109" t="s">
        <v>35</v>
      </c>
      <c r="C168" s="134">
        <v>131557.97</v>
      </c>
      <c r="D168" s="67">
        <v>200950</v>
      </c>
      <c r="E168" s="72">
        <v>160950</v>
      </c>
      <c r="F168" s="69">
        <v>147336.29</v>
      </c>
      <c r="G168" s="163">
        <f>F168/C168*100</f>
        <v>111.99343528940133</v>
      </c>
      <c r="H168" s="70">
        <f t="shared" si="80"/>
        <v>91.541652687169943</v>
      </c>
    </row>
    <row r="169" spans="1:9" x14ac:dyDescent="0.25">
      <c r="A169" s="118" t="s">
        <v>36</v>
      </c>
      <c r="B169" s="109" t="s">
        <v>148</v>
      </c>
      <c r="C169" s="134">
        <v>0</v>
      </c>
      <c r="D169" s="67">
        <v>0</v>
      </c>
      <c r="E169" s="71">
        <v>0</v>
      </c>
      <c r="F169" s="69">
        <v>0</v>
      </c>
      <c r="G169" s="163"/>
      <c r="H169" s="70"/>
    </row>
    <row r="170" spans="1:9" x14ac:dyDescent="0.25">
      <c r="A170" s="108" t="s">
        <v>38</v>
      </c>
      <c r="B170" s="113" t="s">
        <v>39</v>
      </c>
      <c r="C170" s="148">
        <f>SUM(C171:C173)</f>
        <v>8383.4</v>
      </c>
      <c r="D170" s="61">
        <f>SUM(D171:D173)</f>
        <v>455000</v>
      </c>
      <c r="E170" s="62">
        <f t="shared" ref="E170:F170" si="84">SUM(E171:E173)</f>
        <v>82000</v>
      </c>
      <c r="F170" s="63">
        <f t="shared" si="84"/>
        <v>12018.720000000001</v>
      </c>
      <c r="G170" s="162">
        <f>F170/C170*100</f>
        <v>143.36331321420906</v>
      </c>
      <c r="H170" s="64">
        <f>F170/E170*100</f>
        <v>14.656975609756099</v>
      </c>
    </row>
    <row r="171" spans="1:9" x14ac:dyDescent="0.25">
      <c r="A171" s="110" t="s">
        <v>40</v>
      </c>
      <c r="B171" s="109" t="s">
        <v>41</v>
      </c>
      <c r="C171" s="134">
        <v>27.96</v>
      </c>
      <c r="D171" s="169">
        <v>280000</v>
      </c>
      <c r="E171" s="72">
        <v>27000</v>
      </c>
      <c r="F171" s="69">
        <v>0</v>
      </c>
      <c r="G171" s="163">
        <f>F171/C171*100</f>
        <v>0</v>
      </c>
      <c r="H171" s="70">
        <f>F171/E171*100</f>
        <v>0</v>
      </c>
    </row>
    <row r="172" spans="1:9" x14ac:dyDescent="0.25">
      <c r="A172" s="110" t="s">
        <v>42</v>
      </c>
      <c r="B172" s="109" t="s">
        <v>43</v>
      </c>
      <c r="C172" s="134">
        <v>8355.44</v>
      </c>
      <c r="D172" s="169">
        <v>75000</v>
      </c>
      <c r="E172" s="72">
        <v>15000</v>
      </c>
      <c r="F172" s="69">
        <v>8171.72</v>
      </c>
      <c r="G172" s="163">
        <v>0</v>
      </c>
      <c r="H172" s="70">
        <f t="shared" ref="H172:H173" si="85">F172/E172*100</f>
        <v>54.478133333333332</v>
      </c>
    </row>
    <row r="173" spans="1:9" x14ac:dyDescent="0.25">
      <c r="A173" s="110" t="s">
        <v>44</v>
      </c>
      <c r="B173" s="109" t="s">
        <v>45</v>
      </c>
      <c r="C173" s="134">
        <v>0</v>
      </c>
      <c r="D173" s="169">
        <v>100000</v>
      </c>
      <c r="E173" s="72">
        <v>40000</v>
      </c>
      <c r="F173" s="69">
        <v>3847</v>
      </c>
      <c r="G173" s="163"/>
      <c r="H173" s="70">
        <f t="shared" si="85"/>
        <v>9.6174999999999997</v>
      </c>
    </row>
    <row r="174" spans="1:9" x14ac:dyDescent="0.25">
      <c r="A174" s="108" t="s">
        <v>60</v>
      </c>
      <c r="B174" s="109" t="s">
        <v>61</v>
      </c>
      <c r="C174" s="133">
        <f>SUM(C175:C178)</f>
        <v>24150</v>
      </c>
      <c r="D174" s="61">
        <f>SUM(D175:D178)</f>
        <v>205000</v>
      </c>
      <c r="E174" s="62">
        <f t="shared" ref="E174:F174" si="86">SUM(E175:E178)</f>
        <v>20000</v>
      </c>
      <c r="F174" s="63">
        <f t="shared" si="86"/>
        <v>12131.25</v>
      </c>
      <c r="G174" s="162">
        <f>F174/C174*100</f>
        <v>50.232919254658384</v>
      </c>
      <c r="H174" s="64">
        <f>F174/E174*100</f>
        <v>60.65625</v>
      </c>
    </row>
    <row r="175" spans="1:9" x14ac:dyDescent="0.25">
      <c r="A175" s="108" t="s">
        <v>62</v>
      </c>
      <c r="B175" s="109" t="s">
        <v>63</v>
      </c>
      <c r="C175" s="137"/>
      <c r="D175" s="169">
        <v>5000</v>
      </c>
      <c r="E175" s="72">
        <v>5000</v>
      </c>
      <c r="F175" s="69">
        <v>0</v>
      </c>
      <c r="G175" s="163"/>
      <c r="H175" s="70">
        <f>F175/E175*100</f>
        <v>0</v>
      </c>
    </row>
    <row r="176" spans="1:9" x14ac:dyDescent="0.25">
      <c r="A176" s="108" t="s">
        <v>66</v>
      </c>
      <c r="B176" s="109" t="s">
        <v>67</v>
      </c>
      <c r="C176" s="137">
        <v>14650</v>
      </c>
      <c r="D176" s="169">
        <v>30000</v>
      </c>
      <c r="E176" s="72">
        <v>4000</v>
      </c>
      <c r="F176" s="69">
        <v>12131.25</v>
      </c>
      <c r="G176" s="163">
        <f t="shared" ref="G176" si="87">F176/C176*100</f>
        <v>82.807167235494887</v>
      </c>
      <c r="H176" s="70"/>
    </row>
    <row r="177" spans="1:8" x14ac:dyDescent="0.25">
      <c r="A177" s="108" t="s">
        <v>70</v>
      </c>
      <c r="B177" s="109" t="s">
        <v>71</v>
      </c>
      <c r="C177" s="137">
        <v>0</v>
      </c>
      <c r="D177" s="169">
        <v>50000</v>
      </c>
      <c r="E177" s="72">
        <v>4000</v>
      </c>
      <c r="F177" s="69">
        <v>0</v>
      </c>
      <c r="G177" s="163"/>
      <c r="H177" s="70"/>
    </row>
    <row r="178" spans="1:8" x14ac:dyDescent="0.25">
      <c r="A178" s="108" t="s">
        <v>74</v>
      </c>
      <c r="B178" s="109" t="s">
        <v>75</v>
      </c>
      <c r="C178" s="134">
        <v>9500</v>
      </c>
      <c r="D178" s="169">
        <v>120000</v>
      </c>
      <c r="E178" s="72">
        <v>7000</v>
      </c>
      <c r="F178" s="69">
        <v>0</v>
      </c>
      <c r="G178" s="163"/>
      <c r="H178" s="70">
        <f t="shared" ref="H178" si="88">F178/E178*100</f>
        <v>0</v>
      </c>
    </row>
    <row r="179" spans="1:8" x14ac:dyDescent="0.25">
      <c r="A179" s="108" t="s">
        <v>108</v>
      </c>
      <c r="B179" s="109" t="s">
        <v>109</v>
      </c>
      <c r="C179" s="133">
        <f>C180</f>
        <v>0</v>
      </c>
      <c r="D179" s="61">
        <f>D180</f>
        <v>150000</v>
      </c>
      <c r="E179" s="62">
        <f t="shared" ref="E179:F179" si="89">E180</f>
        <v>12300</v>
      </c>
      <c r="F179" s="63">
        <f t="shared" si="89"/>
        <v>0</v>
      </c>
      <c r="G179" s="162">
        <v>0</v>
      </c>
      <c r="H179" s="64"/>
    </row>
    <row r="180" spans="1:8" ht="15.75" thickBot="1" x14ac:dyDescent="0.3">
      <c r="A180" s="119" t="s">
        <v>110</v>
      </c>
      <c r="B180" s="120" t="s">
        <v>111</v>
      </c>
      <c r="C180" s="135">
        <v>0</v>
      </c>
      <c r="D180" s="75">
        <v>150000</v>
      </c>
      <c r="E180" s="76">
        <v>12300</v>
      </c>
      <c r="F180" s="77">
        <v>0</v>
      </c>
      <c r="G180" s="167">
        <v>0</v>
      </c>
      <c r="H180" s="114">
        <v>0</v>
      </c>
    </row>
  </sheetData>
  <mergeCells count="1">
    <mergeCell ref="A1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izvršenje ekonom.klas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Ivašković</dc:creator>
  <cp:lastModifiedBy>Gordana Ivašković</cp:lastModifiedBy>
  <cp:lastPrinted>2021-04-14T08:32:23Z</cp:lastPrinted>
  <dcterms:created xsi:type="dcterms:W3CDTF">2021-02-19T10:42:02Z</dcterms:created>
  <dcterms:modified xsi:type="dcterms:W3CDTF">2022-03-02T07:52:13Z</dcterms:modified>
</cp:coreProperties>
</file>